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 r:id="rId16"/>
    <externalReference r:id="rId17"/>
  </externalReferences>
  <definedNames/>
  <calcPr fullCalcOnLoad="1"/>
</workbook>
</file>

<file path=xl/sharedStrings.xml><?xml version="1.0" encoding="utf-8"?>
<sst xmlns="http://schemas.openxmlformats.org/spreadsheetml/2006/main" count="491" uniqueCount="212">
  <si>
    <t>NEW JERSEY INSURANCE UNDERWRITING ASSOCIATION</t>
  </si>
  <si>
    <t>POLICY YEAR 2014</t>
  </si>
  <si>
    <t>POLICY YEAR 2013</t>
  </si>
  <si>
    <t>POLICY YEAR 2012</t>
  </si>
  <si>
    <t>TOTAL</t>
  </si>
  <si>
    <t>FIRE</t>
  </si>
  <si>
    <t xml:space="preserve">ALLIED </t>
  </si>
  <si>
    <t>CRIME</t>
  </si>
  <si>
    <t>ALLIED</t>
  </si>
  <si>
    <t>TOTAL LIABILITIES PLUS EQUITY ACCOUNT</t>
  </si>
  <si>
    <t>EQUITY ACCOUNT</t>
  </si>
  <si>
    <t>TOTAL LIABILITIES &amp; RESERVES</t>
  </si>
  <si>
    <t xml:space="preserve">                            TOTAL RESERVES</t>
  </si>
  <si>
    <t xml:space="preserve">     TAXES &amp; FEES </t>
  </si>
  <si>
    <t xml:space="preserve">     ASSOCIATION EXPENSES </t>
  </si>
  <si>
    <t xml:space="preserve">     LOSS EXPENSE- UNALLOCATED</t>
  </si>
  <si>
    <t xml:space="preserve">     LOSS EXPENSE- ALLOCATED</t>
  </si>
  <si>
    <t xml:space="preserve">     LOSS - I.B.N.R</t>
  </si>
  <si>
    <t xml:space="preserve">     LOSS - CASE BASIS</t>
  </si>
  <si>
    <t xml:space="preserve">     UNEARNED PREMIUMS</t>
  </si>
  <si>
    <t>RESERVES</t>
  </si>
  <si>
    <t xml:space="preserve">          TOTAL LIABILITIES</t>
  </si>
  <si>
    <t xml:space="preserve">      CLAIM CHECKS PAYABLE</t>
  </si>
  <si>
    <t xml:space="preserve">      OTHER PAYABLES</t>
  </si>
  <si>
    <t xml:space="preserve">      RETURN PREMIUMS</t>
  </si>
  <si>
    <t xml:space="preserve">      ADVANCE PREMIUMS</t>
  </si>
  <si>
    <t xml:space="preserve">      AMOUNTS HELD FOR OTHERS</t>
  </si>
  <si>
    <t xml:space="preserve">      DEFINED BENEFIT PENSION PLAN</t>
  </si>
  <si>
    <t xml:space="preserve">      POST RETIREMENT BENEFITS (other than pensions)</t>
  </si>
  <si>
    <t>LIABILITIES</t>
  </si>
  <si>
    <t xml:space="preserve">          TOTAL ASSETS</t>
  </si>
  <si>
    <t xml:space="preserve">     PREMIUMS RECEIVABLE</t>
  </si>
  <si>
    <t xml:space="preserve">     EDP - EQUIPMENT &amp; SOFTWARE</t>
  </si>
  <si>
    <t xml:space="preserve">     FURNITURE &amp; EQUIPMENT</t>
  </si>
  <si>
    <t xml:space="preserve">     ACCRUED INTEREST</t>
  </si>
  <si>
    <t xml:space="preserve">     PREPAID EXPENSES</t>
  </si>
  <si>
    <t xml:space="preserve">     CASH &amp; SHORT-TERM INVESTMENTS</t>
  </si>
  <si>
    <t xml:space="preserve">     STOCKS</t>
  </si>
  <si>
    <t xml:space="preserve">     BONDS</t>
  </si>
  <si>
    <t>ASSETS</t>
  </si>
  <si>
    <t>NET ADMITTED ASSETS</t>
  </si>
  <si>
    <t>NON- ADMITTED ASSETS</t>
  </si>
  <si>
    <t>LEDGER ASSETS</t>
  </si>
  <si>
    <t>BALANCE SHEET</t>
  </si>
  <si>
    <t>CHANGE IN EQUITY</t>
  </si>
  <si>
    <t xml:space="preserve">     CHANGE IN NONADMITTED ASSETS</t>
  </si>
  <si>
    <t xml:space="preserve">     NET EQUITY - PRIOR</t>
  </si>
  <si>
    <t xml:space="preserve">         TOTAL OTHER INCOME</t>
  </si>
  <si>
    <t xml:space="preserve">       INSTALLMENT SERVICE FEE</t>
  </si>
  <si>
    <r>
      <t xml:space="preserve">       OTHER INCOME </t>
    </r>
  </si>
  <si>
    <t>OTHER INCOME</t>
  </si>
  <si>
    <t xml:space="preserve">         NET INVESTMENT GAIN</t>
  </si>
  <si>
    <r>
      <t xml:space="preserve">     NET REALIZED CAPITAL GAIN</t>
    </r>
    <r>
      <rPr>
        <sz val="11"/>
        <color indexed="10"/>
        <rFont val="Century Schoolbook"/>
        <family val="1"/>
      </rPr>
      <t xml:space="preserve"> </t>
    </r>
  </si>
  <si>
    <t xml:space="preserve">     NET INVESTMENT INCOME EARNED</t>
  </si>
  <si>
    <t>INVESTMENT INCOME</t>
  </si>
  <si>
    <t xml:space="preserve">         TOTAL DEDUCTIONS</t>
  </si>
  <si>
    <t xml:space="preserve">     TAXES &amp; FEES INCURRED</t>
  </si>
  <si>
    <t xml:space="preserve">     OTHER UNDERWRITING EXPENSES</t>
  </si>
  <si>
    <t xml:space="preserve">     COMMISSIONS INCURRED</t>
  </si>
  <si>
    <t xml:space="preserve">     LOSS EXPENSES INCURRED</t>
  </si>
  <si>
    <t xml:space="preserve">     LOSSES INCURRED</t>
  </si>
  <si>
    <t>DEDUCTIONS</t>
  </si>
  <si>
    <t xml:space="preserve">     PREMIUMS EARNED</t>
  </si>
  <si>
    <t>UNDERWRITING INCOME</t>
  </si>
  <si>
    <t>YEAR-TO-DATE</t>
  </si>
  <si>
    <t>QUARTER-TO-DATE</t>
  </si>
  <si>
    <t xml:space="preserve"> INCOME STATEMENT</t>
  </si>
  <si>
    <t>NET CHANGE IN EQUITY</t>
  </si>
  <si>
    <t xml:space="preserve">          TOTAL</t>
  </si>
  <si>
    <t xml:space="preserve">     UNPAID TAXES &amp; FEES</t>
  </si>
  <si>
    <t xml:space="preserve">     UNPAID ASSOCIATION EXPENSES</t>
  </si>
  <si>
    <t xml:space="preserve">     UNPAID LOSSES EXPENSES</t>
  </si>
  <si>
    <t xml:space="preserve">     UNPAID LOSSES</t>
  </si>
  <si>
    <t>PRIOR RESERVES</t>
  </si>
  <si>
    <t xml:space="preserve">     UNPAID LOSS EXPENSES</t>
  </si>
  <si>
    <t>CURRENT RESERVES</t>
  </si>
  <si>
    <t>EQUITY IN ASSETS OF ASSOCIATION</t>
  </si>
  <si>
    <t xml:space="preserve">     PRIOR NONADMITTED ASSETS</t>
  </si>
  <si>
    <t xml:space="preserve">     CURRENT ACCRUED INTEREST</t>
  </si>
  <si>
    <t>ADD</t>
  </si>
  <si>
    <t xml:space="preserve">     CURRENT NONADMITTED ASSETS</t>
  </si>
  <si>
    <t xml:space="preserve">     PRIOR ACCRUED INTEREST</t>
  </si>
  <si>
    <t>DEDUCT</t>
  </si>
  <si>
    <t>INCREASE (DECREASE)</t>
  </si>
  <si>
    <t xml:space="preserve">     ASSOCIATION EXPENSES</t>
  </si>
  <si>
    <t xml:space="preserve">     COMMISSIONS</t>
  </si>
  <si>
    <t xml:space="preserve">     BOARDS &amp; BUREAUS</t>
  </si>
  <si>
    <t xml:space="preserve">     SURVEYS &amp; UNDERWRITING RPTS</t>
  </si>
  <si>
    <t xml:space="preserve">     INSPECTION AND RATING ISO</t>
  </si>
  <si>
    <t xml:space="preserve">     UNALLOCATED LOSS EXPENSE</t>
  </si>
  <si>
    <t xml:space="preserve">     ALLOCATED LOSS EXPENSE </t>
  </si>
  <si>
    <t xml:space="preserve">     LOSSES PAID</t>
  </si>
  <si>
    <t>EXPENSES PAID</t>
  </si>
  <si>
    <t xml:space="preserve">      NET REALIZED CAPITAL GAIN</t>
  </si>
  <si>
    <t xml:space="preserve">      INVESTMENT INCOME RECEIVED</t>
  </si>
  <si>
    <t xml:space="preserve">       OTHER INCOME (includes installment service fees)</t>
  </si>
  <si>
    <t xml:space="preserve">      PREMIUMS WRITTEN</t>
  </si>
  <si>
    <t>INCOME RECEIVED</t>
  </si>
  <si>
    <t>POLICY YEAR 2011</t>
  </si>
  <si>
    <t xml:space="preserve"> EQUITY ACCOUNT</t>
  </si>
  <si>
    <t>Othe Income (includes installment service fees)</t>
  </si>
  <si>
    <t>Net Investment Gain</t>
  </si>
  <si>
    <t>Net Realized Capital Gain</t>
  </si>
  <si>
    <t>Net Investment Income Earned</t>
  </si>
  <si>
    <t>Change in Accrued Interest</t>
  </si>
  <si>
    <t>Prior Accrued Interest</t>
  </si>
  <si>
    <t>Current Accrued Interest</t>
  </si>
  <si>
    <t>Net Investment Income Received</t>
  </si>
  <si>
    <t>Total Loss &amp; Underwriting Exp. Incurred</t>
  </si>
  <si>
    <t>Total Other Underwriting Exp. Incurred</t>
  </si>
  <si>
    <t>Other Underwriting Exp. Incurred</t>
  </si>
  <si>
    <t>Change in Other Underwriting Exp. Reserve</t>
  </si>
  <si>
    <t xml:space="preserve"> </t>
  </si>
  <si>
    <t>Prior Reserve</t>
  </si>
  <si>
    <t>Current Reserve</t>
  </si>
  <si>
    <t>Total Underwriting Exp. Paid</t>
  </si>
  <si>
    <t>Other Operating Exp. Paid</t>
  </si>
  <si>
    <t>Board Bureaus &amp; Inspections Paid</t>
  </si>
  <si>
    <t>Commissions Expense Paid</t>
  </si>
  <si>
    <t>Net Taxes &amp; Fees Incurred</t>
  </si>
  <si>
    <t>Change in Reserve for Taxes &amp; Fees</t>
  </si>
  <si>
    <t>Taxes &amp; Fees Paid</t>
  </si>
  <si>
    <t>Total Loss &amp; Loss Exp. Incurred</t>
  </si>
  <si>
    <t>Net Loss Exp. Incurred</t>
  </si>
  <si>
    <t>Change in Loss Exp. Reserve</t>
  </si>
  <si>
    <t>Prior Loss Exp. Reserve</t>
  </si>
  <si>
    <t>Current Loss Exp. Reserve</t>
  </si>
  <si>
    <t>Total Loss Exp. Paid</t>
  </si>
  <si>
    <t>Unallocated Loss Exp. Paid</t>
  </si>
  <si>
    <t>Allocated Loss Exp. Paid</t>
  </si>
  <si>
    <t>Net Losses Incurred</t>
  </si>
  <si>
    <t>Change in Loss Reserve</t>
  </si>
  <si>
    <t>Prior Loss Reserve</t>
  </si>
  <si>
    <t>Current Loss Reserve</t>
  </si>
  <si>
    <t>Net Losses Paid</t>
  </si>
  <si>
    <t>Less Salvage &amp; Subrogation</t>
  </si>
  <si>
    <t>Losses Paid</t>
  </si>
  <si>
    <t>Net Premium Earned</t>
  </si>
  <si>
    <t>Change in Unearned Premium Reserve</t>
  </si>
  <si>
    <t>Prior Unearned Reserve</t>
  </si>
  <si>
    <t>Current Unearned Reserve</t>
  </si>
  <si>
    <t>Premiums Written</t>
  </si>
  <si>
    <t/>
  </si>
  <si>
    <t>EARNED/INCURRED BASIS</t>
  </si>
  <si>
    <t>UNDERWRITING STATEMENT</t>
  </si>
  <si>
    <t>Net Loss</t>
  </si>
  <si>
    <t>Underwriting Loss</t>
  </si>
  <si>
    <t>*Note: The Terrorism Risk Insurance Program Reauthorization Act of 2007 requires insurers to report direct earned premium for commercial business written.                                                         This amount is shown on page 8.</t>
  </si>
  <si>
    <t xml:space="preserve">            TOTAL</t>
  </si>
  <si>
    <t xml:space="preserve">     CRIME</t>
  </si>
  <si>
    <t xml:space="preserve">     ALLIED </t>
  </si>
  <si>
    <t xml:space="preserve">     FIRE</t>
  </si>
  <si>
    <t>EARNED PREMIUM</t>
  </si>
  <si>
    <t xml:space="preserve">    CRIME</t>
  </si>
  <si>
    <t xml:space="preserve">    ALLIED </t>
  </si>
  <si>
    <t>WRITTEN PREMIUMS</t>
  </si>
  <si>
    <t>*SEE NOTE BELOW</t>
  </si>
  <si>
    <t>STATISTICAL REPORT ON PREMIUMS</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</si>
  <si>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</si>
  <si>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Total TRIA</t>
  </si>
  <si>
    <t>Commercial</t>
  </si>
  <si>
    <t>1-4 Family Tenant-Occupied</t>
  </si>
  <si>
    <t>PRIOR UNEARNED PREMIUM RESERVE                     @ 12-31-13</t>
  </si>
  <si>
    <t xml:space="preserve">       CRIME</t>
  </si>
  <si>
    <t xml:space="preserve">       ALLIED </t>
  </si>
  <si>
    <t xml:space="preserve">       FIRE</t>
  </si>
  <si>
    <t>INCURRED LOSSES</t>
  </si>
  <si>
    <t>(Including I.B.N.R. Reserves)</t>
  </si>
  <si>
    <t xml:space="preserve">      FIRE</t>
  </si>
  <si>
    <t>Net of Salvage &amp; Subrogation Received</t>
  </si>
  <si>
    <t xml:space="preserve">PAID LOSSES </t>
  </si>
  <si>
    <t xml:space="preserve"> STATISTICAL REPORT ON LOSSES</t>
  </si>
  <si>
    <t>PRIOR LOSS RESERVES (12-31-13)</t>
  </si>
  <si>
    <t>ALAE &amp; ULAE LOSS EXPENSES  INCURRED</t>
  </si>
  <si>
    <t>LOSS EXPENSES PAID                                      (ALAE AND ULAE)</t>
  </si>
  <si>
    <t>(INCLUDES ALLOCATED AND UNALLOCATED LOSS EXPENSES)</t>
  </si>
  <si>
    <t>STATISTICAL REPORT ON LOSS EXPENSES</t>
  </si>
  <si>
    <t>PRIOR LOSS  EXPENSE RESERVES                     @ 12-31-13</t>
  </si>
  <si>
    <t>DECEMBER 31, 2014</t>
  </si>
  <si>
    <t>AT DECEMBER 31, 2014</t>
  </si>
  <si>
    <t xml:space="preserve">     NET EQUITY AT DECEMBER 31, 2014</t>
  </si>
  <si>
    <t>NET EQUITY AT DECEMBER 31, 2014</t>
  </si>
  <si>
    <t>QTD PERIOD ENDED DECEMBER 31, 2014</t>
  </si>
  <si>
    <t>YTD PERIOD ENDED DECEMBER 31, 2014</t>
  </si>
  <si>
    <t>QTD PERIOD ENDING DECEMBER 31, 2014</t>
  </si>
  <si>
    <t>YTD PERIOD ENDING DECEMBER 31, 2014</t>
  </si>
  <si>
    <t>12-31-14</t>
  </si>
  <si>
    <t>CURRENT UNEARNED PREMIUM RESERVE              @ 12-31-14</t>
  </si>
  <si>
    <t>CURRENT I.B.N.R. RESERVES (12-31-14)</t>
  </si>
  <si>
    <t>CURRENT CASE BASIS RESERVES (12-31-14)</t>
  </si>
  <si>
    <t>CURRENT LOSS EXPENSE RESERVES               @ 12-31-14</t>
  </si>
  <si>
    <t>PRIOR UNEARNED PREMIUM RESERVE                     @ 09-30-14</t>
  </si>
  <si>
    <t>PRIOR LOSS RESERVES (09-30-14)</t>
  </si>
  <si>
    <t>PRIOR LOSS  EXPENSE RESERVES                     @ 09-30-14</t>
  </si>
  <si>
    <r>
      <t xml:space="preserve">                                           </t>
    </r>
    <r>
      <rPr>
        <b/>
        <sz val="9"/>
        <rFont val="Century Schoolbook"/>
        <family val="1"/>
      </rPr>
      <t xml:space="preserve">         1Q13</t>
    </r>
    <r>
      <rPr>
        <sz val="9"/>
        <rFont val="Century Schoolbook"/>
        <family val="1"/>
      </rPr>
      <t xml:space="preserve">         $138,025</t>
    </r>
  </si>
  <si>
    <r>
      <t xml:space="preserve">       1Q14       </t>
    </r>
    <r>
      <rPr>
        <sz val="9"/>
        <rFont val="Century Schoolbook"/>
        <family val="1"/>
      </rPr>
      <t>$120,676</t>
    </r>
  </si>
  <si>
    <r>
      <t xml:space="preserve">                                           </t>
    </r>
    <r>
      <rPr>
        <b/>
        <sz val="9"/>
        <rFont val="Century Schoolbook"/>
        <family val="1"/>
      </rPr>
      <t xml:space="preserve">         2Q13</t>
    </r>
    <r>
      <rPr>
        <sz val="9"/>
        <rFont val="Century Schoolbook"/>
        <family val="1"/>
      </rPr>
      <t xml:space="preserve">         $134,123</t>
    </r>
  </si>
  <si>
    <r>
      <t xml:space="preserve">       2Q14       </t>
    </r>
    <r>
      <rPr>
        <sz val="9"/>
        <rFont val="Century Schoolbook"/>
        <family val="1"/>
      </rPr>
      <t>$118,191</t>
    </r>
  </si>
  <si>
    <r>
      <t xml:space="preserve">                                           </t>
    </r>
    <r>
      <rPr>
        <b/>
        <sz val="9"/>
        <rFont val="Century Schoolbook"/>
        <family val="1"/>
      </rPr>
      <t xml:space="preserve">         3Q13</t>
    </r>
    <r>
      <rPr>
        <sz val="9"/>
        <rFont val="Century Schoolbook"/>
        <family val="1"/>
      </rPr>
      <t xml:space="preserve">         $132,159</t>
    </r>
  </si>
  <si>
    <r>
      <t xml:space="preserve">       3Q14       </t>
    </r>
    <r>
      <rPr>
        <sz val="9"/>
        <rFont val="Century Schoolbook"/>
        <family val="1"/>
      </rPr>
      <t>$115,639</t>
    </r>
  </si>
  <si>
    <r>
      <t xml:space="preserve">                                           </t>
    </r>
    <r>
      <rPr>
        <b/>
        <sz val="9"/>
        <rFont val="Century Schoolbook"/>
        <family val="1"/>
      </rPr>
      <t xml:space="preserve">         4Q13</t>
    </r>
    <r>
      <rPr>
        <sz val="9"/>
        <rFont val="Century Schoolbook"/>
        <family val="1"/>
      </rPr>
      <t xml:space="preserve">         $128,345</t>
    </r>
  </si>
  <si>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</si>
  <si>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 xml:space="preserve"> UNDERWRITING LOSS</t>
  </si>
  <si>
    <t xml:space="preserve"> NET LOSS</t>
  </si>
  <si>
    <t xml:space="preserve">     NET LOSS FOR PERIOD</t>
  </si>
  <si>
    <r>
      <t xml:space="preserve">     CHANGE IN NET UNREALIZED CAPITAL GAIN </t>
    </r>
    <r>
      <rPr>
        <sz val="11"/>
        <color indexed="10"/>
        <rFont val="Century Schoolbook"/>
        <family val="1"/>
      </rPr>
      <t>(LOSS)</t>
    </r>
  </si>
  <si>
    <t xml:space="preserve">     MEMBER ASSESSMENT</t>
  </si>
  <si>
    <t>OTHER CHARGES/ADDITIONS TO EQUITY</t>
  </si>
  <si>
    <t xml:space="preserve">      PAYABLE FOR SECURITIES</t>
  </si>
  <si>
    <t xml:space="preserve">     CHANGE IN NET UNREALIZED CAPITAL GAIN</t>
  </si>
  <si>
    <t xml:space="preserve">     CHANGE IN NET UNREALIZED CAPITAL LOSS</t>
  </si>
  <si>
    <r>
      <t xml:space="preserve">       4Q14       </t>
    </r>
    <r>
      <rPr>
        <sz val="9"/>
        <rFont val="Century Schoolbook"/>
        <family val="1"/>
      </rPr>
      <t>$107,740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</si>
</sst>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 numFmtId="167" formatCode="&quot;$&quot;#,##0;[Red]&quot;$&quot;#,##0"/>
  </numFmts>
  <fonts count="68">
    <font>
      <sz val="11"/>
      <color theme="1"/>
      <name val="Calibri"/>
      <family val="2"/>
    </font>
    <font>
      <sz val="11"/>
      <color indexed="8"/>
      <name val="Calibri"/>
      <family val="2"/>
    </font>
    <font>
      <sz val="10"/>
      <name val="Arial"/>
      <family val="2"/>
    </font>
    <font>
      <sz val="10"/>
      <name val="Century Schoolbook"/>
      <family val="1"/>
    </font>
    <font>
      <b/>
      <sz val="11"/>
      <name val="Century Schoolbook"/>
      <family val="1"/>
    </font>
    <font>
      <sz val="12"/>
      <name val="Century Schoolbook"/>
      <family val="1"/>
    </font>
    <font>
      <b/>
      <sz val="18"/>
      <name val="Century Schoolbook"/>
      <family val="1"/>
    </font>
    <font>
      <b/>
      <sz val="12"/>
      <name val="Century Schoolbook"/>
      <family val="1"/>
    </font>
    <font>
      <sz val="11"/>
      <name val="Century Schoolbook"/>
      <family val="1"/>
    </font>
    <font>
      <b/>
      <i/>
      <sz val="10"/>
      <name val="Century Schoolbook"/>
      <family val="1"/>
    </font>
    <font>
      <b/>
      <i/>
      <sz val="11"/>
      <name val="Century Schoolbook"/>
      <family val="1"/>
    </font>
    <font>
      <b/>
      <u val="single"/>
      <sz val="11"/>
      <name val="Century Schoolbook"/>
      <family val="1"/>
    </font>
    <font>
      <b/>
      <sz val="11"/>
      <color indexed="8"/>
      <name val="Century Schoolbook"/>
      <family val="1"/>
    </font>
    <font>
      <b/>
      <sz val="13"/>
      <name val="Century Schoolbook"/>
      <family val="1"/>
    </font>
    <font>
      <b/>
      <sz val="54"/>
      <color indexed="10"/>
      <name val="Calibri"/>
      <family val="2"/>
    </font>
    <font>
      <b/>
      <sz val="15"/>
      <name val="Century Schoolbook"/>
      <family val="1"/>
    </font>
    <font>
      <b/>
      <sz val="14"/>
      <name val="Century Schoolbook"/>
      <family val="1"/>
    </font>
    <font>
      <i/>
      <sz val="10"/>
      <color indexed="8"/>
      <name val="Century Schoolbook"/>
      <family val="1"/>
    </font>
    <font>
      <sz val="9"/>
      <name val="Century Schoolbook"/>
      <family val="1"/>
    </font>
    <font>
      <sz val="11"/>
      <color indexed="10"/>
      <name val="Century Schoolbook"/>
      <family val="1"/>
    </font>
    <font>
      <b/>
      <sz val="10"/>
      <color indexed="8"/>
      <name val="Century Schoolbook"/>
      <family val="1"/>
    </font>
    <font>
      <sz val="13"/>
      <name val="Century Schoolbook"/>
      <family val="1"/>
    </font>
    <font>
      <sz val="16"/>
      <name val="Century Schoolbook"/>
      <family val="1"/>
    </font>
    <font>
      <b/>
      <sz val="20"/>
      <name val="Century Schoolbook"/>
      <family val="1"/>
    </font>
    <font>
      <u val="single"/>
      <sz val="11"/>
      <name val="Century Schoolbook"/>
      <family val="1"/>
    </font>
    <font>
      <sz val="18"/>
      <name val="Century Schoolbook"/>
      <family val="1"/>
    </font>
    <font>
      <sz val="11"/>
      <color indexed="8"/>
      <name val="Century Schoolbook"/>
      <family val="1"/>
    </font>
    <font>
      <sz val="11"/>
      <color indexed="9"/>
      <name val="Century Schoolbook"/>
      <family val="1"/>
    </font>
    <font>
      <b/>
      <sz val="11"/>
      <color indexed="9"/>
      <name val="Century Schoolbook"/>
      <family val="1"/>
    </font>
    <font>
      <sz val="15"/>
      <name val="Century Schoolbook"/>
      <family val="1"/>
    </font>
    <font>
      <sz val="20"/>
      <name val="Century Schoolbook"/>
      <family val="1"/>
    </font>
    <font>
      <b/>
      <sz val="9"/>
      <name val="Century Schoolbook"/>
      <family val="1"/>
    </font>
    <font>
      <b/>
      <u val="single"/>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border>
    <border>
      <left style="thin"/>
      <right style="thin"/>
      <top style="thin"/>
      <bottom/>
    </border>
    <border>
      <left/>
      <right style="thin"/>
      <top style="thin"/>
      <bottom style="double"/>
    </border>
    <border>
      <left/>
      <right style="thin"/>
      <top/>
      <bottom style="thin"/>
    </border>
    <border>
      <left/>
      <right style="thin"/>
      <top/>
      <bottom/>
    </border>
    <border>
      <left/>
      <right style="thin"/>
      <top style="medium"/>
      <bottom/>
    </border>
    <border>
      <left/>
      <right style="thin"/>
      <top style="thin"/>
      <bottom/>
    </border>
    <border>
      <left/>
      <right/>
      <top style="thin"/>
      <bottom style="double"/>
    </border>
    <border>
      <left/>
      <right/>
      <top style="thin"/>
      <bottom style="thin"/>
    </border>
    <border>
      <left style="thin"/>
      <right/>
      <top/>
      <bottom style="thin"/>
    </border>
    <border>
      <left style="thin"/>
      <right/>
      <top/>
      <bottom/>
    </border>
    <border>
      <left/>
      <right/>
      <top style="thin"/>
      <bottom/>
    </border>
    <border>
      <left style="thin"/>
      <right/>
      <top style="thin"/>
      <bottom/>
    </border>
    <border>
      <left/>
      <right style="thin"/>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55">
    <xf numFmtId="0" fontId="0" fillId="0" borderId="0" xfId="0" applyFont="1" applyAlignment="1">
      <alignment/>
    </xf>
    <xf numFmtId="0" fontId="8" fillId="0" borderId="0" xfId="64" applyFont="1">
      <alignment/>
      <protection/>
    </xf>
    <xf numFmtId="5" fontId="8" fillId="0" borderId="0" xfId="45" applyNumberFormat="1" applyFont="1" applyAlignment="1">
      <alignment horizontal="right"/>
    </xf>
    <xf numFmtId="0" fontId="9" fillId="0" borderId="0" xfId="64" applyFont="1">
      <alignment/>
      <protection/>
    </xf>
    <xf numFmtId="5" fontId="9" fillId="0" borderId="0" xfId="45" applyNumberFormat="1" applyFont="1" applyAlignment="1" quotePrefix="1">
      <alignment horizontal="right"/>
    </xf>
    <xf numFmtId="5" fontId="9" fillId="0" borderId="0" xfId="45" applyNumberFormat="1" applyFont="1" applyAlignment="1">
      <alignment horizontal="right"/>
    </xf>
    <xf numFmtId="5" fontId="10" fillId="0" borderId="0" xfId="45" applyNumberFormat="1" applyFont="1" applyAlignment="1" quotePrefix="1">
      <alignment horizontal="right"/>
    </xf>
    <xf numFmtId="0" fontId="10" fillId="0" borderId="0" xfId="64" applyFont="1">
      <alignment/>
      <protection/>
    </xf>
    <xf numFmtId="7" fontId="8" fillId="0" borderId="0" xfId="64" applyNumberFormat="1" applyFont="1">
      <alignment/>
      <protection/>
    </xf>
    <xf numFmtId="5" fontId="8" fillId="0" borderId="0" xfId="45" applyNumberFormat="1" applyFont="1" applyFill="1" applyAlignment="1">
      <alignment horizontal="right"/>
    </xf>
    <xf numFmtId="42" fontId="8" fillId="0" borderId="0" xfId="49" applyFont="1" applyFill="1" applyAlignment="1">
      <alignment horizontal="right" wrapText="1"/>
    </xf>
    <xf numFmtId="43" fontId="8" fillId="0" borderId="0" xfId="64" applyNumberFormat="1" applyFont="1">
      <alignment/>
      <protection/>
    </xf>
    <xf numFmtId="5" fontId="8" fillId="0" borderId="0" xfId="45" applyNumberFormat="1" applyFont="1" applyFill="1" applyBorder="1" applyAlignment="1">
      <alignment horizontal="right"/>
    </xf>
    <xf numFmtId="7" fontId="4" fillId="0" borderId="0" xfId="49" applyNumberFormat="1" applyFont="1" applyFill="1" applyBorder="1" applyAlignment="1">
      <alignment horizontal="left"/>
    </xf>
    <xf numFmtId="5" fontId="4" fillId="0" borderId="0" xfId="45" applyNumberFormat="1" applyFont="1" applyFill="1" applyBorder="1" applyAlignment="1">
      <alignment horizontal="right"/>
    </xf>
    <xf numFmtId="7" fontId="8" fillId="0" borderId="0" xfId="49" applyNumberFormat="1" applyFont="1" applyFill="1" applyBorder="1" applyAlignment="1">
      <alignment horizontal="right" wrapText="1"/>
    </xf>
    <xf numFmtId="5" fontId="8" fillId="0" borderId="0" xfId="64" applyNumberFormat="1" applyFont="1">
      <alignment/>
      <protection/>
    </xf>
    <xf numFmtId="38" fontId="4" fillId="0" borderId="0" xfId="45" applyNumberFormat="1" applyFont="1" applyFill="1" applyBorder="1" applyAlignment="1">
      <alignment horizontal="right"/>
    </xf>
    <xf numFmtId="7" fontId="8" fillId="0" borderId="0" xfId="49" applyNumberFormat="1" applyFont="1" applyFill="1" applyBorder="1" applyAlignment="1">
      <alignment horizontal="left"/>
    </xf>
    <xf numFmtId="7" fontId="11" fillId="0" borderId="0" xfId="49" applyNumberFormat="1" applyFont="1" applyFill="1" applyBorder="1" applyAlignment="1">
      <alignment horizontal="left" wrapText="1"/>
    </xf>
    <xf numFmtId="7" fontId="4" fillId="0" borderId="0" xfId="49" applyNumberFormat="1" applyFont="1" applyFill="1" applyBorder="1" applyAlignment="1">
      <alignment horizontal="center" wrapText="1"/>
    </xf>
    <xf numFmtId="5" fontId="4" fillId="0" borderId="10" xfId="45" applyNumberFormat="1" applyFont="1" applyFill="1" applyBorder="1" applyAlignment="1">
      <alignment horizontal="right"/>
    </xf>
    <xf numFmtId="43" fontId="4" fillId="0" borderId="0" xfId="45" applyFont="1" applyFill="1" applyBorder="1" applyAlignment="1">
      <alignment horizontal="right"/>
    </xf>
    <xf numFmtId="43" fontId="8" fillId="0" borderId="0" xfId="45" applyNumberFormat="1" applyFont="1" applyFill="1" applyBorder="1" applyAlignment="1">
      <alignment horizontal="right"/>
    </xf>
    <xf numFmtId="43" fontId="8" fillId="0" borderId="0" xfId="45" applyFont="1" applyBorder="1" applyAlignment="1">
      <alignment horizontal="right"/>
    </xf>
    <xf numFmtId="38" fontId="8" fillId="0" borderId="0" xfId="64" applyNumberFormat="1" applyFont="1">
      <alignment/>
      <protection/>
    </xf>
    <xf numFmtId="43" fontId="8" fillId="0" borderId="0" xfId="45" applyFont="1" applyFill="1" applyBorder="1" applyAlignment="1">
      <alignment horizontal="right"/>
    </xf>
    <xf numFmtId="165" fontId="8" fillId="0" borderId="0" xfId="64" applyNumberFormat="1" applyFont="1" applyBorder="1" applyAlignment="1">
      <alignment horizontal="center"/>
      <protection/>
    </xf>
    <xf numFmtId="5" fontId="8" fillId="0" borderId="0" xfId="45" applyNumberFormat="1" applyFont="1" applyBorder="1" applyAlignment="1">
      <alignment horizontal="right"/>
    </xf>
    <xf numFmtId="5" fontId="4" fillId="0" borderId="11" xfId="45" applyNumberFormat="1" applyFont="1" applyFill="1" applyBorder="1" applyAlignment="1">
      <alignment horizontal="right"/>
    </xf>
    <xf numFmtId="43" fontId="4" fillId="0" borderId="12" xfId="46" applyFont="1" applyFill="1" applyBorder="1" applyAlignment="1">
      <alignment horizontal="right"/>
    </xf>
    <xf numFmtId="43" fontId="4" fillId="0" borderId="12" xfId="45" applyFont="1" applyFill="1" applyBorder="1" applyAlignment="1">
      <alignment horizontal="right"/>
    </xf>
    <xf numFmtId="5" fontId="8" fillId="0" borderId="13" xfId="45" applyNumberFormat="1" applyFont="1" applyFill="1" applyBorder="1" applyAlignment="1">
      <alignment horizontal="right"/>
    </xf>
    <xf numFmtId="7" fontId="11" fillId="0" borderId="0" xfId="64" applyNumberFormat="1" applyFont="1" applyFill="1" applyBorder="1" applyAlignment="1">
      <alignment horizontal="left" wrapText="1"/>
      <protection/>
    </xf>
    <xf numFmtId="5" fontId="12" fillId="33" borderId="0" xfId="45" applyNumberFormat="1" applyFont="1" applyFill="1" applyBorder="1" applyAlignment="1">
      <alignment horizontal="center" wrapText="1"/>
    </xf>
    <xf numFmtId="7" fontId="8" fillId="0" borderId="0" xfId="64" applyNumberFormat="1" applyFont="1" applyFill="1" applyBorder="1">
      <alignment/>
      <protection/>
    </xf>
    <xf numFmtId="0" fontId="13" fillId="0" borderId="0" xfId="64" applyFont="1">
      <alignment/>
      <protection/>
    </xf>
    <xf numFmtId="7" fontId="13" fillId="0" borderId="0" xfId="64" applyNumberFormat="1" applyFont="1" applyFill="1" applyBorder="1" applyAlignment="1" quotePrefix="1">
      <alignment horizontal="center"/>
      <protection/>
    </xf>
    <xf numFmtId="0" fontId="66" fillId="0" borderId="0" xfId="64" applyFont="1" applyAlignment="1">
      <alignment horizontal="center"/>
      <protection/>
    </xf>
    <xf numFmtId="0" fontId="15" fillId="0" borderId="0" xfId="64" applyFont="1">
      <alignment/>
      <protection/>
    </xf>
    <xf numFmtId="0" fontId="8" fillId="0" borderId="0" xfId="64" applyFont="1" applyBorder="1">
      <alignment/>
      <protection/>
    </xf>
    <xf numFmtId="43" fontId="8" fillId="0" borderId="0" xfId="45" applyFont="1" applyBorder="1" applyAlignment="1">
      <alignment/>
    </xf>
    <xf numFmtId="0" fontId="67" fillId="0" borderId="0" xfId="0" applyFont="1" applyAlignment="1">
      <alignment/>
    </xf>
    <xf numFmtId="0" fontId="18" fillId="0" borderId="0" xfId="64" applyFont="1" applyBorder="1">
      <alignment/>
      <protection/>
    </xf>
    <xf numFmtId="6" fontId="4" fillId="0" borderId="14" xfId="45" applyNumberFormat="1" applyFont="1" applyBorder="1" applyAlignment="1">
      <alignment/>
    </xf>
    <xf numFmtId="7" fontId="8" fillId="0" borderId="0" xfId="45" applyNumberFormat="1" applyFont="1" applyBorder="1" applyAlignment="1">
      <alignment/>
    </xf>
    <xf numFmtId="7" fontId="4" fillId="0" borderId="0" xfId="64" applyNumberFormat="1" applyFont="1" applyBorder="1">
      <alignment/>
      <protection/>
    </xf>
    <xf numFmtId="7" fontId="8" fillId="0" borderId="15" xfId="45" applyNumberFormat="1" applyFont="1" applyBorder="1" applyAlignment="1">
      <alignment/>
    </xf>
    <xf numFmtId="7" fontId="8" fillId="0" borderId="0" xfId="64" applyNumberFormat="1" applyFont="1" applyBorder="1">
      <alignment/>
      <protection/>
    </xf>
    <xf numFmtId="43" fontId="4" fillId="0" borderId="16" xfId="45" applyFont="1" applyBorder="1" applyAlignment="1">
      <alignment/>
    </xf>
    <xf numFmtId="43" fontId="4" fillId="0" borderId="0" xfId="45" applyFont="1" applyBorder="1" applyAlignment="1">
      <alignment/>
    </xf>
    <xf numFmtId="38" fontId="8" fillId="0" borderId="0" xfId="64" applyNumberFormat="1" applyFont="1" applyBorder="1">
      <alignment/>
      <protection/>
    </xf>
    <xf numFmtId="38" fontId="8" fillId="0" borderId="16" xfId="45" applyNumberFormat="1" applyFont="1" applyBorder="1" applyAlignment="1">
      <alignment/>
    </xf>
    <xf numFmtId="7" fontId="4" fillId="0" borderId="0" xfId="45" applyNumberFormat="1" applyFont="1" applyBorder="1" applyAlignment="1">
      <alignment/>
    </xf>
    <xf numFmtId="7" fontId="11" fillId="0" borderId="0" xfId="64" applyNumberFormat="1" applyFont="1" applyBorder="1">
      <alignment/>
      <protection/>
    </xf>
    <xf numFmtId="43" fontId="4" fillId="0" borderId="17" xfId="45" applyFont="1" applyBorder="1" applyAlignment="1">
      <alignment/>
    </xf>
    <xf numFmtId="7" fontId="4" fillId="0" borderId="16" xfId="45" applyNumberFormat="1" applyFont="1" applyBorder="1" applyAlignment="1">
      <alignment/>
    </xf>
    <xf numFmtId="7" fontId="8" fillId="0" borderId="16" xfId="45" applyNumberFormat="1" applyFont="1" applyBorder="1" applyAlignment="1">
      <alignment/>
    </xf>
    <xf numFmtId="5" fontId="4" fillId="0" borderId="16" xfId="45" applyNumberFormat="1" applyFont="1" applyBorder="1" applyAlignment="1">
      <alignment/>
    </xf>
    <xf numFmtId="7" fontId="11" fillId="0" borderId="16" xfId="45" applyNumberFormat="1" applyFont="1" applyBorder="1" applyAlignment="1">
      <alignment/>
    </xf>
    <xf numFmtId="7" fontId="11" fillId="0" borderId="0" xfId="45" applyNumberFormat="1" applyFont="1" applyBorder="1" applyAlignment="1">
      <alignment/>
    </xf>
    <xf numFmtId="7" fontId="11" fillId="0" borderId="18" xfId="45" applyNumberFormat="1" applyFont="1" applyBorder="1" applyAlignment="1">
      <alignment/>
    </xf>
    <xf numFmtId="7" fontId="4" fillId="33" borderId="0" xfId="45" applyNumberFormat="1" applyFont="1" applyFill="1" applyBorder="1" applyAlignment="1">
      <alignment horizontal="centerContinuous"/>
    </xf>
    <xf numFmtId="7" fontId="4" fillId="33" borderId="10" xfId="45" applyNumberFormat="1" applyFont="1" applyFill="1" applyBorder="1" applyAlignment="1">
      <alignment horizontal="centerContinuous"/>
    </xf>
    <xf numFmtId="0" fontId="3" fillId="0" borderId="0" xfId="64" applyFont="1" applyBorder="1">
      <alignment/>
      <protection/>
    </xf>
    <xf numFmtId="7" fontId="3" fillId="0" borderId="0" xfId="45" applyNumberFormat="1" applyFont="1" applyBorder="1" applyAlignment="1">
      <alignment horizontal="centerContinuous"/>
    </xf>
    <xf numFmtId="7" fontId="7" fillId="0" borderId="0" xfId="64" applyNumberFormat="1" applyFont="1" applyBorder="1" applyAlignment="1">
      <alignment horizontal="centerContinuous"/>
      <protection/>
    </xf>
    <xf numFmtId="0" fontId="16" fillId="0" borderId="0" xfId="64" applyFont="1">
      <alignment/>
      <protection/>
    </xf>
    <xf numFmtId="0" fontId="4" fillId="0" borderId="0" xfId="64" applyFont="1" applyBorder="1">
      <alignment/>
      <protection/>
    </xf>
    <xf numFmtId="0" fontId="3" fillId="0" borderId="0" xfId="64" applyFont="1" applyFill="1" applyBorder="1">
      <alignment/>
      <protection/>
    </xf>
    <xf numFmtId="43" fontId="3" fillId="0" borderId="0" xfId="45" applyFont="1" applyFill="1" applyBorder="1" applyAlignment="1">
      <alignment horizontal="right"/>
    </xf>
    <xf numFmtId="43" fontId="3" fillId="0" borderId="0" xfId="45" applyFont="1" applyFill="1" applyBorder="1" applyAlignment="1">
      <alignment/>
    </xf>
    <xf numFmtId="0" fontId="8" fillId="0" borderId="0" xfId="64" applyFont="1" applyFill="1" applyBorder="1">
      <alignment/>
      <protection/>
    </xf>
    <xf numFmtId="43" fontId="8" fillId="0" borderId="0" xfId="45" applyFont="1" applyFill="1" applyBorder="1" applyAlignment="1">
      <alignment/>
    </xf>
    <xf numFmtId="0" fontId="8" fillId="0" borderId="0" xfId="64" applyFont="1" applyFill="1" applyBorder="1" applyAlignment="1">
      <alignment horizontal="left" wrapText="1"/>
      <protection/>
    </xf>
    <xf numFmtId="43" fontId="4" fillId="0" borderId="0" xfId="45" applyNumberFormat="1" applyFont="1" applyFill="1" applyBorder="1" applyAlignment="1">
      <alignment/>
    </xf>
    <xf numFmtId="43" fontId="8" fillId="0" borderId="0" xfId="64" applyNumberFormat="1" applyFont="1" applyFill="1" applyBorder="1">
      <alignment/>
      <protection/>
    </xf>
    <xf numFmtId="6" fontId="4" fillId="0" borderId="19" xfId="45" applyNumberFormat="1" applyFont="1" applyFill="1" applyBorder="1" applyAlignment="1">
      <alignment/>
    </xf>
    <xf numFmtId="43" fontId="4" fillId="0" borderId="0" xfId="64" applyNumberFormat="1" applyFont="1" applyFill="1" applyBorder="1">
      <alignment/>
      <protection/>
    </xf>
    <xf numFmtId="43" fontId="4" fillId="0" borderId="20" xfId="45" applyFont="1" applyFill="1" applyBorder="1" applyAlignment="1">
      <alignment/>
    </xf>
    <xf numFmtId="5" fontId="8" fillId="0" borderId="0" xfId="64" applyNumberFormat="1" applyFont="1" applyFill="1" applyBorder="1">
      <alignment/>
      <protection/>
    </xf>
    <xf numFmtId="43" fontId="8" fillId="0" borderId="0" xfId="45" applyFont="1" applyFill="1" applyBorder="1" applyAlignment="1">
      <alignment/>
    </xf>
    <xf numFmtId="43" fontId="11" fillId="0" borderId="0" xfId="45" applyFont="1" applyFill="1" applyBorder="1" applyAlignment="1">
      <alignment/>
    </xf>
    <xf numFmtId="43" fontId="11" fillId="0" borderId="0" xfId="64" applyNumberFormat="1" applyFont="1" applyFill="1" applyBorder="1">
      <alignment/>
      <protection/>
    </xf>
    <xf numFmtId="43" fontId="8" fillId="0" borderId="0" xfId="64" applyNumberFormat="1" applyFont="1" applyFill="1" applyBorder="1" applyAlignment="1">
      <alignment horizontal="left" wrapText="1"/>
      <protection/>
    </xf>
    <xf numFmtId="38" fontId="4" fillId="0" borderId="19" xfId="45" applyNumberFormat="1" applyFont="1" applyFill="1" applyBorder="1" applyAlignment="1">
      <alignment/>
    </xf>
    <xf numFmtId="38" fontId="4" fillId="0" borderId="20" xfId="45" applyNumberFormat="1" applyFont="1" applyFill="1" applyBorder="1" applyAlignment="1">
      <alignment/>
    </xf>
    <xf numFmtId="43" fontId="11" fillId="0" borderId="0" xfId="64" applyNumberFormat="1" applyFont="1" applyFill="1" applyBorder="1" applyAlignment="1">
      <alignment horizontal="left" wrapText="1"/>
      <protection/>
    </xf>
    <xf numFmtId="43" fontId="4" fillId="0" borderId="0" xfId="45" applyFont="1" applyFill="1" applyBorder="1" applyAlignment="1">
      <alignment/>
    </xf>
    <xf numFmtId="164" fontId="4" fillId="0" borderId="20" xfId="45" applyNumberFormat="1" applyFont="1" applyFill="1" applyBorder="1" applyAlignment="1">
      <alignment/>
    </xf>
    <xf numFmtId="164" fontId="8" fillId="0" borderId="20" xfId="45" applyNumberFormat="1" applyFont="1" applyFill="1" applyBorder="1" applyAlignment="1">
      <alignment/>
    </xf>
    <xf numFmtId="164" fontId="4" fillId="0" borderId="0" xfId="45" applyNumberFormat="1" applyFont="1" applyFill="1" applyBorder="1" applyAlignment="1">
      <alignment/>
    </xf>
    <xf numFmtId="164" fontId="8" fillId="0" borderId="0" xfId="45" applyNumberFormat="1" applyFont="1" applyFill="1" applyBorder="1" applyAlignment="1">
      <alignment/>
    </xf>
    <xf numFmtId="43" fontId="11" fillId="0" borderId="0" xfId="45" applyFont="1" applyFill="1" applyBorder="1" applyAlignment="1">
      <alignment wrapText="1"/>
    </xf>
    <xf numFmtId="43" fontId="11" fillId="0" borderId="0" xfId="45" applyFont="1" applyFill="1" applyBorder="1" applyAlignment="1">
      <alignment horizontal="left" wrapText="1"/>
    </xf>
    <xf numFmtId="14" fontId="8" fillId="0" borderId="0" xfId="64" applyNumberFormat="1" applyFont="1" applyFill="1" applyBorder="1">
      <alignment/>
      <protection/>
    </xf>
    <xf numFmtId="43" fontId="8" fillId="0" borderId="0" xfId="64" applyNumberFormat="1" applyFont="1" applyFill="1" applyBorder="1" applyAlignment="1">
      <alignment horizontal="left"/>
      <protection/>
    </xf>
    <xf numFmtId="43" fontId="10" fillId="0" borderId="20" xfId="45" applyNumberFormat="1" applyFont="1" applyFill="1" applyBorder="1" applyAlignment="1">
      <alignment/>
    </xf>
    <xf numFmtId="43" fontId="8" fillId="0" borderId="0" xfId="64" applyNumberFormat="1" applyFont="1" applyFill="1" applyBorder="1" applyAlignment="1">
      <alignment/>
      <protection/>
    </xf>
    <xf numFmtId="0" fontId="8" fillId="0" borderId="0" xfId="0" applyFont="1" applyFill="1" applyBorder="1" applyAlignment="1">
      <alignment/>
    </xf>
    <xf numFmtId="6" fontId="8" fillId="0" borderId="0" xfId="50" applyNumberFormat="1" applyFont="1" applyFill="1" applyBorder="1" applyAlignment="1">
      <alignment/>
    </xf>
    <xf numFmtId="0" fontId="11" fillId="0" borderId="0" xfId="64" applyFont="1" applyFill="1" applyBorder="1" applyAlignment="1">
      <alignment horizontal="left" wrapText="1"/>
      <protection/>
    </xf>
    <xf numFmtId="0" fontId="4" fillId="0" borderId="0" xfId="64" applyFont="1" applyFill="1" applyBorder="1" applyAlignment="1">
      <alignment horizontal="left" wrapText="1"/>
      <protection/>
    </xf>
    <xf numFmtId="43" fontId="20" fillId="33" borderId="0" xfId="45" applyFont="1" applyFill="1" applyBorder="1" applyAlignment="1">
      <alignment horizontal="center" wrapText="1"/>
    </xf>
    <xf numFmtId="43" fontId="20" fillId="33" borderId="0" xfId="45" applyFont="1" applyFill="1" applyAlignment="1">
      <alignment horizontal="center" wrapText="1"/>
    </xf>
    <xf numFmtId="43" fontId="4" fillId="0" borderId="0" xfId="64" applyNumberFormat="1" applyFont="1" applyFill="1" applyBorder="1" applyAlignment="1">
      <alignment horizontal="left" wrapText="1"/>
      <protection/>
    </xf>
    <xf numFmtId="0" fontId="21" fillId="0" borderId="0" xfId="64" applyFont="1" applyFill="1" applyBorder="1">
      <alignment/>
      <protection/>
    </xf>
    <xf numFmtId="43" fontId="21" fillId="0" borderId="0" xfId="45" applyFont="1" applyFill="1" applyBorder="1" applyAlignment="1">
      <alignment horizontal="centerContinuous"/>
    </xf>
    <xf numFmtId="43" fontId="21" fillId="0" borderId="0" xfId="45" applyFont="1" applyBorder="1" applyAlignment="1">
      <alignment horizontal="centerContinuous"/>
    </xf>
    <xf numFmtId="43" fontId="16" fillId="0" borderId="0" xfId="45" applyFont="1" applyFill="1" applyBorder="1" applyAlignment="1">
      <alignment horizontal="centerContinuous"/>
    </xf>
    <xf numFmtId="0" fontId="16" fillId="0" borderId="0" xfId="64" applyFont="1" applyFill="1" applyBorder="1" applyAlignment="1">
      <alignment horizontal="centerContinuous"/>
      <protection/>
    </xf>
    <xf numFmtId="43" fontId="16" fillId="0" borderId="0" xfId="64" applyNumberFormat="1" applyFont="1" applyFill="1" applyBorder="1" applyAlignment="1">
      <alignment horizontal="centerContinuous"/>
      <protection/>
    </xf>
    <xf numFmtId="0" fontId="5" fillId="0" borderId="0" xfId="64" applyFont="1" applyFill="1" applyBorder="1">
      <alignment/>
      <protection/>
    </xf>
    <xf numFmtId="0" fontId="16" fillId="0" borderId="0" xfId="64" applyFont="1" applyAlignment="1">
      <alignment/>
      <protection/>
    </xf>
    <xf numFmtId="0" fontId="22" fillId="0" borderId="0" xfId="64" applyFont="1" applyFill="1" applyBorder="1">
      <alignment/>
      <protection/>
    </xf>
    <xf numFmtId="43" fontId="21" fillId="0" borderId="0" xfId="45" applyFont="1" applyFill="1" applyBorder="1" applyAlignment="1">
      <alignment horizontal="center"/>
    </xf>
    <xf numFmtId="43" fontId="21" fillId="0" borderId="0" xfId="45" applyFont="1" applyBorder="1" applyAlignment="1">
      <alignment horizontal="center"/>
    </xf>
    <xf numFmtId="43" fontId="16" fillId="0" borderId="0" xfId="45" applyFont="1" applyFill="1" applyBorder="1" applyAlignment="1">
      <alignment horizontal="center"/>
    </xf>
    <xf numFmtId="0" fontId="16" fillId="0" borderId="0" xfId="64" applyFont="1" applyFill="1" applyBorder="1" applyAlignment="1">
      <alignment horizontal="center"/>
      <protection/>
    </xf>
    <xf numFmtId="43" fontId="16" fillId="0" borderId="0" xfId="64" applyNumberFormat="1" applyFont="1" applyFill="1" applyBorder="1" applyAlignment="1">
      <alignment horizontal="center"/>
      <protection/>
    </xf>
    <xf numFmtId="43" fontId="3" fillId="0" borderId="0" xfId="45" applyFont="1" applyBorder="1" applyAlignment="1">
      <alignment/>
    </xf>
    <xf numFmtId="43" fontId="3" fillId="0" borderId="0" xfId="45" applyNumberFormat="1" applyFont="1" applyBorder="1" applyAlignment="1">
      <alignment/>
    </xf>
    <xf numFmtId="0" fontId="3" fillId="0" borderId="0" xfId="64" applyFont="1" applyBorder="1" applyAlignment="1">
      <alignment wrapText="1"/>
      <protection/>
    </xf>
    <xf numFmtId="43" fontId="8" fillId="0" borderId="0" xfId="45" applyNumberFormat="1" applyFont="1" applyBorder="1" applyAlignment="1">
      <alignment/>
    </xf>
    <xf numFmtId="0" fontId="8" fillId="0" borderId="0" xfId="64" applyFont="1" applyBorder="1" applyAlignment="1">
      <alignment wrapText="1"/>
      <protection/>
    </xf>
    <xf numFmtId="0" fontId="8" fillId="0" borderId="0" xfId="64" applyFont="1" applyBorder="1" applyAlignment="1">
      <alignment horizontal="left" wrapText="1"/>
      <protection/>
    </xf>
    <xf numFmtId="43" fontId="8" fillId="0" borderId="0" xfId="45" applyNumberFormat="1" applyFont="1" applyBorder="1" applyAlignment="1">
      <alignment horizontal="right"/>
    </xf>
    <xf numFmtId="43" fontId="4" fillId="0" borderId="0" xfId="45" applyNumberFormat="1" applyFont="1" applyBorder="1" applyAlignment="1">
      <alignment horizontal="right"/>
    </xf>
    <xf numFmtId="43" fontId="8" fillId="0" borderId="0" xfId="45" applyNumberFormat="1" applyFont="1" applyBorder="1" applyAlignment="1">
      <alignment horizontal="left"/>
    </xf>
    <xf numFmtId="43" fontId="8" fillId="0" borderId="0" xfId="64" applyNumberFormat="1" applyFont="1" applyBorder="1">
      <alignment/>
      <protection/>
    </xf>
    <xf numFmtId="6" fontId="8" fillId="0" borderId="0" xfId="64" applyNumberFormat="1" applyFont="1" applyBorder="1">
      <alignment/>
      <protection/>
    </xf>
    <xf numFmtId="6" fontId="4" fillId="0" borderId="15" xfId="45" applyNumberFormat="1" applyFont="1" applyFill="1" applyBorder="1" applyAlignment="1">
      <alignment horizontal="right"/>
    </xf>
    <xf numFmtId="43" fontId="8" fillId="0" borderId="10" xfId="45" applyFont="1" applyBorder="1" applyAlignment="1">
      <alignment horizontal="right"/>
    </xf>
    <xf numFmtId="43" fontId="8" fillId="0" borderId="21" xfId="45" applyFont="1" applyBorder="1" applyAlignment="1">
      <alignment horizontal="right"/>
    </xf>
    <xf numFmtId="43" fontId="4" fillId="0" borderId="21" xfId="64" applyNumberFormat="1" applyFont="1" applyBorder="1" applyAlignment="1">
      <alignment horizontal="center" wrapText="1"/>
      <protection/>
    </xf>
    <xf numFmtId="43" fontId="8" fillId="0" borderId="22" xfId="45" applyFont="1" applyBorder="1" applyAlignment="1">
      <alignment horizontal="right"/>
    </xf>
    <xf numFmtId="43" fontId="8" fillId="0" borderId="22" xfId="0" applyNumberFormat="1" applyFont="1" applyBorder="1" applyAlignment="1">
      <alignment horizontal="left" wrapText="1"/>
    </xf>
    <xf numFmtId="43" fontId="4" fillId="0" borderId="22" xfId="64" applyNumberFormat="1" applyFont="1" applyBorder="1" applyAlignment="1">
      <alignment horizontal="center" wrapText="1"/>
      <protection/>
    </xf>
    <xf numFmtId="43" fontId="8" fillId="0" borderId="22" xfId="64" applyNumberFormat="1" applyFont="1" applyBorder="1" applyAlignment="1">
      <alignment horizontal="left" wrapText="1"/>
      <protection/>
    </xf>
    <xf numFmtId="43" fontId="8" fillId="0" borderId="16" xfId="45" applyFont="1" applyFill="1" applyBorder="1" applyAlignment="1">
      <alignment horizontal="right"/>
    </xf>
    <xf numFmtId="38" fontId="8" fillId="0" borderId="10" xfId="45" applyNumberFormat="1" applyFont="1" applyBorder="1" applyAlignment="1">
      <alignment horizontal="right"/>
    </xf>
    <xf numFmtId="164" fontId="8" fillId="0" borderId="21" xfId="45" applyNumberFormat="1" applyFont="1" applyBorder="1" applyAlignment="1">
      <alignment horizontal="right"/>
    </xf>
    <xf numFmtId="164" fontId="8" fillId="0" borderId="22" xfId="45" applyNumberFormat="1" applyFont="1" applyBorder="1" applyAlignment="1">
      <alignment horizontal="right"/>
    </xf>
    <xf numFmtId="6" fontId="4" fillId="0" borderId="16" xfId="45" applyNumberFormat="1" applyFont="1" applyFill="1" applyBorder="1" applyAlignment="1">
      <alignment horizontal="right"/>
    </xf>
    <xf numFmtId="37" fontId="8" fillId="0" borderId="0" xfId="64" applyNumberFormat="1" applyFont="1" applyBorder="1">
      <alignment/>
      <protection/>
    </xf>
    <xf numFmtId="43" fontId="4" fillId="0" borderId="0" xfId="45" applyFont="1" applyBorder="1" applyAlignment="1">
      <alignment horizontal="right"/>
    </xf>
    <xf numFmtId="43" fontId="24" fillId="0" borderId="22" xfId="45" applyFont="1" applyBorder="1" applyAlignment="1">
      <alignment horizontal="right"/>
    </xf>
    <xf numFmtId="5" fontId="4" fillId="0" borderId="15" xfId="45" applyNumberFormat="1" applyFont="1" applyFill="1" applyBorder="1" applyAlignment="1">
      <alignment horizontal="right"/>
    </xf>
    <xf numFmtId="43" fontId="4" fillId="0" borderId="23" xfId="45" applyNumberFormat="1" applyFont="1" applyBorder="1" applyAlignment="1">
      <alignment horizontal="centerContinuous"/>
    </xf>
    <xf numFmtId="43" fontId="4" fillId="0" borderId="24" xfId="45" applyNumberFormat="1" applyFont="1" applyBorder="1" applyAlignment="1">
      <alignment horizontal="centerContinuous"/>
    </xf>
    <xf numFmtId="43" fontId="8" fillId="0" borderId="24" xfId="64" applyNumberFormat="1" applyFont="1" applyBorder="1" applyAlignment="1">
      <alignment horizontal="center" wrapText="1"/>
      <protection/>
    </xf>
    <xf numFmtId="43" fontId="4" fillId="33" borderId="15" xfId="45" applyNumberFormat="1" applyFont="1" applyFill="1" applyBorder="1" applyAlignment="1">
      <alignment horizontal="centerContinuous"/>
    </xf>
    <xf numFmtId="43" fontId="4" fillId="33" borderId="10" xfId="45" applyNumberFormat="1" applyFont="1" applyFill="1" applyBorder="1" applyAlignment="1">
      <alignment horizontal="centerContinuous"/>
    </xf>
    <xf numFmtId="43" fontId="4" fillId="33" borderId="21" xfId="45" applyNumberFormat="1" applyFont="1" applyFill="1" applyBorder="1" applyAlignment="1">
      <alignment horizontal="centerContinuous"/>
    </xf>
    <xf numFmtId="43" fontId="8" fillId="0" borderId="22" xfId="64" applyNumberFormat="1" applyFont="1" applyBorder="1" applyAlignment="1">
      <alignment horizontal="center" wrapText="1"/>
      <protection/>
    </xf>
    <xf numFmtId="43" fontId="8" fillId="33" borderId="18" xfId="45" applyNumberFormat="1" applyFont="1" applyFill="1" applyBorder="1" applyAlignment="1">
      <alignment horizontal="centerContinuous"/>
    </xf>
    <xf numFmtId="14" fontId="4" fillId="33" borderId="23" xfId="45" applyNumberFormat="1" applyFont="1" applyFill="1" applyBorder="1" applyAlignment="1" quotePrefix="1">
      <alignment horizontal="centerContinuous" wrapText="1"/>
    </xf>
    <xf numFmtId="43" fontId="4" fillId="33" borderId="24" xfId="45" applyNumberFormat="1" applyFont="1" applyFill="1" applyBorder="1" applyAlignment="1" quotePrefix="1">
      <alignment horizontal="centerContinuous"/>
    </xf>
    <xf numFmtId="43" fontId="8" fillId="0" borderId="16" xfId="45" applyNumberFormat="1" applyFont="1" applyBorder="1" applyAlignment="1">
      <alignment horizontal="centerContinuous"/>
    </xf>
    <xf numFmtId="43" fontId="8" fillId="0" borderId="0" xfId="45" applyNumberFormat="1" applyFont="1" applyBorder="1" applyAlignment="1">
      <alignment horizontal="centerContinuous"/>
    </xf>
    <xf numFmtId="43" fontId="8" fillId="0" borderId="22" xfId="64" applyNumberFormat="1" applyFont="1" applyBorder="1" applyAlignment="1" quotePrefix="1">
      <alignment wrapText="1"/>
      <protection/>
    </xf>
    <xf numFmtId="0" fontId="5" fillId="0" borderId="0" xfId="64" applyFont="1" applyBorder="1">
      <alignment/>
      <protection/>
    </xf>
    <xf numFmtId="43" fontId="5" fillId="0" borderId="0" xfId="45" applyFont="1" applyBorder="1" applyAlignment="1">
      <alignment/>
    </xf>
    <xf numFmtId="43" fontId="16" fillId="0" borderId="22" xfId="64" applyNumberFormat="1" applyFont="1" applyBorder="1" applyAlignment="1">
      <alignment horizontal="centerContinuous"/>
      <protection/>
    </xf>
    <xf numFmtId="0" fontId="25" fillId="0" borderId="0" xfId="64" applyFont="1" applyBorder="1">
      <alignment/>
      <protection/>
    </xf>
    <xf numFmtId="43" fontId="25" fillId="0" borderId="0" xfId="45" applyFont="1" applyBorder="1" applyAlignment="1">
      <alignment/>
    </xf>
    <xf numFmtId="0" fontId="5" fillId="0" borderId="0" xfId="64" applyFont="1">
      <alignment/>
      <protection/>
    </xf>
    <xf numFmtId="43" fontId="5" fillId="0" borderId="0" xfId="45" applyFont="1" applyAlignment="1">
      <alignment/>
    </xf>
    <xf numFmtId="43" fontId="8" fillId="0" borderId="0" xfId="45" applyFont="1" applyAlignment="1">
      <alignment/>
    </xf>
    <xf numFmtId="6" fontId="4" fillId="0" borderId="19" xfId="45" applyNumberFormat="1" applyFont="1" applyFill="1" applyBorder="1" applyAlignment="1">
      <alignment horizontal="right"/>
    </xf>
    <xf numFmtId="7" fontId="4" fillId="0" borderId="0" xfId="64" applyNumberFormat="1" applyFont="1" applyFill="1" applyAlignment="1">
      <alignment horizontal="center"/>
      <protection/>
    </xf>
    <xf numFmtId="164" fontId="26" fillId="0" borderId="0" xfId="45" applyNumberFormat="1" applyFont="1" applyFill="1" applyBorder="1" applyAlignment="1">
      <alignment horizontal="right"/>
    </xf>
    <xf numFmtId="43" fontId="4" fillId="0" borderId="0" xfId="45" applyNumberFormat="1" applyFont="1" applyAlignment="1">
      <alignment/>
    </xf>
    <xf numFmtId="38" fontId="8" fillId="0" borderId="0" xfId="45" applyNumberFormat="1" applyFont="1" applyFill="1" applyAlignment="1">
      <alignment horizontal="right"/>
    </xf>
    <xf numFmtId="7" fontId="8" fillId="0" borderId="0" xfId="64" applyNumberFormat="1" applyFont="1" applyFill="1" applyBorder="1" applyAlignment="1">
      <alignment horizontal="left"/>
      <protection/>
    </xf>
    <xf numFmtId="164" fontId="8" fillId="0" borderId="0" xfId="45" applyNumberFormat="1" applyFont="1" applyFill="1" applyBorder="1" applyAlignment="1">
      <alignment horizontal="right"/>
    </xf>
    <xf numFmtId="7" fontId="8" fillId="0" borderId="0" xfId="64" applyNumberFormat="1" applyFont="1" applyFill="1">
      <alignment/>
      <protection/>
    </xf>
    <xf numFmtId="43" fontId="8" fillId="0" borderId="0" xfId="45" applyFont="1" applyFill="1" applyAlignment="1">
      <alignment horizontal="right"/>
    </xf>
    <xf numFmtId="43" fontId="4" fillId="0" borderId="0" xfId="45" applyNumberFormat="1" applyFont="1" applyFill="1" applyAlignment="1">
      <alignment horizontal="right"/>
    </xf>
    <xf numFmtId="7" fontId="4" fillId="0" borderId="0" xfId="64" applyNumberFormat="1" applyFont="1" applyFill="1" applyAlignment="1">
      <alignment horizontal="center" wrapText="1"/>
      <protection/>
    </xf>
    <xf numFmtId="38" fontId="27" fillId="0" borderId="0" xfId="64" applyNumberFormat="1" applyFont="1">
      <alignment/>
      <protection/>
    </xf>
    <xf numFmtId="7" fontId="27" fillId="0" borderId="0" xfId="64" applyNumberFormat="1" applyFont="1" applyFill="1">
      <alignment/>
      <protection/>
    </xf>
    <xf numFmtId="164" fontId="4" fillId="0" borderId="19" xfId="45" applyNumberFormat="1" applyFont="1" applyBorder="1" applyAlignment="1">
      <alignment/>
    </xf>
    <xf numFmtId="43" fontId="4" fillId="0" borderId="20" xfId="45" applyNumberFormat="1" applyFont="1" applyBorder="1" applyAlignment="1">
      <alignment/>
    </xf>
    <xf numFmtId="38" fontId="8" fillId="0" borderId="20" xfId="45" applyNumberFormat="1" applyFont="1" applyFill="1" applyBorder="1" applyAlignment="1">
      <alignment horizontal="right"/>
    </xf>
    <xf numFmtId="43" fontId="28" fillId="0" borderId="0" xfId="45" applyNumberFormat="1" applyFont="1" applyFill="1" applyAlignment="1">
      <alignment horizontal="right"/>
    </xf>
    <xf numFmtId="43" fontId="4" fillId="0" borderId="20" xfId="45" applyNumberFormat="1" applyFont="1" applyBorder="1" applyAlignment="1">
      <alignment horizontal="right"/>
    </xf>
    <xf numFmtId="43" fontId="4" fillId="0" borderId="20" xfId="45" applyNumberFormat="1" applyFont="1" applyFill="1" applyBorder="1" applyAlignment="1">
      <alignment horizontal="right"/>
    </xf>
    <xf numFmtId="0" fontId="4" fillId="0" borderId="0" xfId="64" applyFont="1" applyAlignment="1">
      <alignment horizontal="left" wrapText="1"/>
      <protection/>
    </xf>
    <xf numFmtId="6" fontId="8" fillId="0" borderId="0" xfId="45" applyNumberFormat="1" applyFont="1" applyBorder="1" applyAlignment="1">
      <alignment horizontal="right"/>
    </xf>
    <xf numFmtId="7" fontId="8" fillId="0" borderId="0" xfId="45" applyNumberFormat="1" applyFont="1" applyFill="1" applyAlignment="1">
      <alignment/>
    </xf>
    <xf numFmtId="7" fontId="5" fillId="0" borderId="0" xfId="45" applyNumberFormat="1" applyFont="1" applyFill="1" applyAlignment="1">
      <alignment horizontal="centerContinuous"/>
    </xf>
    <xf numFmtId="7" fontId="4" fillId="0" borderId="0" xfId="64" applyNumberFormat="1" applyFont="1" applyFill="1" applyAlignment="1">
      <alignment horizontal="left" wrapText="1"/>
      <protection/>
    </xf>
    <xf numFmtId="7" fontId="12" fillId="33" borderId="0" xfId="45" applyNumberFormat="1" applyFont="1" applyFill="1" applyAlignment="1">
      <alignment horizontal="center" wrapText="1"/>
    </xf>
    <xf numFmtId="43" fontId="12" fillId="33" borderId="0" xfId="45" applyFont="1" applyFill="1" applyAlignment="1">
      <alignment horizontal="centerContinuous" wrapText="1"/>
    </xf>
    <xf numFmtId="7" fontId="5" fillId="0" borderId="0" xfId="64" applyNumberFormat="1" applyFont="1" applyFill="1" applyAlignment="1">
      <alignment horizontal="centerContinuous"/>
      <protection/>
    </xf>
    <xf numFmtId="7" fontId="5" fillId="0" borderId="0" xfId="45" applyNumberFormat="1" applyFont="1" applyAlignment="1">
      <alignment horizontal="centerContinuous"/>
    </xf>
    <xf numFmtId="7" fontId="7" fillId="0" borderId="0" xfId="45" applyNumberFormat="1" applyFont="1" applyFill="1" applyAlignment="1">
      <alignment horizontal="centerContinuous"/>
    </xf>
    <xf numFmtId="7" fontId="7" fillId="0" borderId="0" xfId="64" applyNumberFormat="1" applyFont="1" applyFill="1" applyAlignment="1">
      <alignment horizontal="centerContinuous"/>
      <protection/>
    </xf>
    <xf numFmtId="0" fontId="29" fillId="0" borderId="0" xfId="64" applyFont="1">
      <alignment/>
      <protection/>
    </xf>
    <xf numFmtId="7" fontId="8" fillId="0" borderId="0" xfId="45" applyNumberFormat="1" applyFont="1" applyAlignment="1">
      <alignment horizontal="centerContinuous"/>
    </xf>
    <xf numFmtId="7" fontId="3" fillId="0" borderId="0" xfId="45" applyNumberFormat="1" applyFont="1" applyAlignment="1">
      <alignment horizontal="centerContinuous"/>
    </xf>
    <xf numFmtId="7" fontId="16" fillId="0" borderId="0" xfId="64" applyNumberFormat="1" applyFont="1" applyFill="1" applyAlignment="1">
      <alignment horizontal="centerContinuous"/>
      <protection/>
    </xf>
    <xf numFmtId="0" fontId="30" fillId="0" borderId="0" xfId="64" applyFont="1">
      <alignment/>
      <protection/>
    </xf>
    <xf numFmtId="7" fontId="30" fillId="0" borderId="0" xfId="45" applyNumberFormat="1" applyFont="1" applyAlignment="1">
      <alignment horizontal="centerContinuous"/>
    </xf>
    <xf numFmtId="7" fontId="23" fillId="0" borderId="0" xfId="45" applyNumberFormat="1" applyFont="1" applyFill="1" applyAlignment="1">
      <alignment horizontal="centerContinuous"/>
    </xf>
    <xf numFmtId="7" fontId="23" fillId="0" borderId="0" xfId="64" applyNumberFormat="1" applyFont="1" applyFill="1" applyAlignment="1">
      <alignment horizontal="centerContinuous"/>
      <protection/>
    </xf>
    <xf numFmtId="0" fontId="18" fillId="0" borderId="0" xfId="64" applyFont="1">
      <alignment/>
      <protection/>
    </xf>
    <xf numFmtId="5" fontId="18" fillId="0" borderId="0" xfId="64" applyNumberFormat="1" applyFont="1" applyBorder="1" applyAlignment="1">
      <alignment horizontal="center"/>
      <protection/>
    </xf>
    <xf numFmtId="0" fontId="31" fillId="0" borderId="0" xfId="64" applyFont="1" applyAlignment="1">
      <alignment horizontal="right"/>
      <protection/>
    </xf>
    <xf numFmtId="5" fontId="18" fillId="0" borderId="0" xfId="64" applyNumberFormat="1" applyFont="1" applyBorder="1">
      <alignment/>
      <protection/>
    </xf>
    <xf numFmtId="38" fontId="5" fillId="0" borderId="0" xfId="64" applyNumberFormat="1" applyFont="1">
      <alignment/>
      <protection/>
    </xf>
    <xf numFmtId="5" fontId="18" fillId="0" borderId="0" xfId="64" applyNumberFormat="1" applyFont="1" applyAlignment="1">
      <alignment horizontal="center"/>
      <protection/>
    </xf>
    <xf numFmtId="5" fontId="31" fillId="0" borderId="0" xfId="64" applyNumberFormat="1" applyFont="1" applyAlignment="1">
      <alignment horizontal="left"/>
      <protection/>
    </xf>
    <xf numFmtId="38" fontId="18" fillId="0" borderId="0" xfId="64" applyNumberFormat="1" applyFont="1" applyAlignment="1">
      <alignment horizontal="right"/>
      <protection/>
    </xf>
    <xf numFmtId="38" fontId="18" fillId="0" borderId="0" xfId="64" applyNumberFormat="1" applyFont="1">
      <alignment/>
      <protection/>
    </xf>
    <xf numFmtId="0" fontId="32" fillId="0" borderId="0" xfId="64" applyFont="1" applyAlignment="1">
      <alignment horizontal="center"/>
      <protection/>
    </xf>
    <xf numFmtId="0" fontId="32" fillId="0" borderId="0" xfId="64" applyFont="1" applyAlignment="1">
      <alignment horizontal="right"/>
      <protection/>
    </xf>
    <xf numFmtId="0" fontId="32" fillId="0" borderId="0" xfId="64" applyFont="1" applyBorder="1" applyAlignment="1">
      <alignment horizontal="right"/>
      <protection/>
    </xf>
    <xf numFmtId="0" fontId="18" fillId="0" borderId="0" xfId="64" applyFont="1" applyAlignment="1">
      <alignment horizontal="center"/>
      <protection/>
    </xf>
    <xf numFmtId="38" fontId="8" fillId="0" borderId="0" xfId="45" applyNumberFormat="1" applyFont="1" applyFill="1" applyBorder="1" applyAlignment="1">
      <alignment horizontal="right"/>
    </xf>
    <xf numFmtId="164" fontId="8" fillId="0" borderId="0" xfId="45" applyNumberFormat="1" applyFont="1" applyFill="1" applyAlignment="1">
      <alignment horizontal="right"/>
    </xf>
    <xf numFmtId="164" fontId="4" fillId="0" borderId="19" xfId="45" applyNumberFormat="1" applyFont="1" applyBorder="1" applyAlignment="1">
      <alignment horizontal="right"/>
    </xf>
    <xf numFmtId="164" fontId="8" fillId="0" borderId="20" xfId="45" applyNumberFormat="1" applyFont="1" applyFill="1" applyBorder="1" applyAlignment="1">
      <alignment horizontal="right"/>
    </xf>
    <xf numFmtId="166" fontId="8" fillId="0" borderId="0" xfId="45" applyNumberFormat="1" applyFont="1" applyBorder="1" applyAlignment="1">
      <alignment/>
    </xf>
    <xf numFmtId="166" fontId="5" fillId="0" borderId="0" xfId="45" applyNumberFormat="1" applyFont="1" applyAlignment="1">
      <alignment/>
    </xf>
    <xf numFmtId="43" fontId="4" fillId="0" borderId="0" xfId="64" applyNumberFormat="1" applyFont="1" applyBorder="1" applyAlignment="1">
      <alignment horizontal="left"/>
      <protection/>
    </xf>
    <xf numFmtId="166" fontId="7" fillId="0" borderId="0" xfId="45" applyNumberFormat="1" applyFont="1" applyAlignment="1">
      <alignment horizontal="left"/>
    </xf>
    <xf numFmtId="166" fontId="8" fillId="0" borderId="0" xfId="45" applyNumberFormat="1" applyFont="1" applyAlignment="1">
      <alignment/>
    </xf>
    <xf numFmtId="43" fontId="18" fillId="0" borderId="0" xfId="64" applyNumberFormat="1" applyFont="1" applyBorder="1">
      <alignment/>
      <protection/>
    </xf>
    <xf numFmtId="5" fontId="18" fillId="0" borderId="0" xfId="45" applyNumberFormat="1" applyFont="1" applyBorder="1" applyAlignment="1">
      <alignment/>
    </xf>
    <xf numFmtId="166" fontId="18" fillId="0" borderId="0" xfId="45" applyNumberFormat="1" applyFont="1" applyBorder="1" applyAlignment="1">
      <alignment/>
    </xf>
    <xf numFmtId="166" fontId="18" fillId="0" borderId="0" xfId="45" applyNumberFormat="1" applyFont="1" applyAlignment="1">
      <alignment/>
    </xf>
    <xf numFmtId="166" fontId="18" fillId="0" borderId="0" xfId="45" applyNumberFormat="1" applyFont="1" applyAlignment="1">
      <alignment horizontal="left"/>
    </xf>
    <xf numFmtId="166" fontId="8" fillId="0" borderId="0" xfId="45" applyNumberFormat="1" applyFont="1" applyAlignment="1">
      <alignment/>
    </xf>
    <xf numFmtId="6" fontId="4" fillId="0" borderId="19" xfId="45" applyNumberFormat="1" applyFont="1" applyBorder="1" applyAlignment="1">
      <alignment/>
    </xf>
    <xf numFmtId="166" fontId="4" fillId="0" borderId="0" xfId="45" applyNumberFormat="1" applyFont="1" applyAlignment="1">
      <alignment horizontal="center"/>
    </xf>
    <xf numFmtId="166" fontId="8" fillId="0" borderId="0" xfId="45" applyNumberFormat="1" applyFont="1" applyAlignment="1">
      <alignment horizontal="left"/>
    </xf>
    <xf numFmtId="164" fontId="8" fillId="0" borderId="0" xfId="45" applyNumberFormat="1" applyFont="1" applyAlignment="1">
      <alignment/>
    </xf>
    <xf numFmtId="164" fontId="8" fillId="0" borderId="0" xfId="45" applyNumberFormat="1" applyFont="1" applyFill="1" applyAlignment="1">
      <alignment/>
    </xf>
    <xf numFmtId="43" fontId="8" fillId="0" borderId="0" xfId="45" applyFont="1" applyAlignment="1">
      <alignment/>
    </xf>
    <xf numFmtId="43" fontId="4" fillId="0" borderId="0" xfId="45" applyNumberFormat="1" applyFont="1" applyFill="1" applyAlignment="1">
      <alignment/>
    </xf>
    <xf numFmtId="166" fontId="4" fillId="0" borderId="0" xfId="45" applyNumberFormat="1" applyFont="1" applyAlignment="1">
      <alignment horizontal="left"/>
    </xf>
    <xf numFmtId="43" fontId="27" fillId="0" borderId="0" xfId="64" applyNumberFormat="1" applyFont="1" applyBorder="1">
      <alignment/>
      <protection/>
    </xf>
    <xf numFmtId="43" fontId="27" fillId="0" borderId="0" xfId="45" applyFont="1" applyFill="1" applyAlignment="1">
      <alignment/>
    </xf>
    <xf numFmtId="43" fontId="28" fillId="0" borderId="0" xfId="45" applyNumberFormat="1" applyFont="1" applyFill="1" applyAlignment="1">
      <alignment/>
    </xf>
    <xf numFmtId="164" fontId="4" fillId="0" borderId="19" xfId="45" applyNumberFormat="1" applyFont="1" applyBorder="1" applyAlignment="1">
      <alignment/>
    </xf>
    <xf numFmtId="164" fontId="8" fillId="0" borderId="20" xfId="45" applyNumberFormat="1" applyFont="1" applyBorder="1" applyAlignment="1">
      <alignment/>
    </xf>
    <xf numFmtId="43" fontId="8" fillId="0" borderId="0" xfId="45" applyFont="1" applyBorder="1" applyAlignment="1">
      <alignment/>
    </xf>
    <xf numFmtId="43" fontId="4" fillId="0" borderId="0" xfId="45" applyNumberFormat="1" applyFont="1" applyBorder="1" applyAlignment="1">
      <alignment/>
    </xf>
    <xf numFmtId="166" fontId="8" fillId="0" borderId="0" xfId="45" applyNumberFormat="1" applyFont="1" applyFill="1" applyAlignment="1">
      <alignment/>
    </xf>
    <xf numFmtId="43" fontId="21" fillId="0" borderId="0" xfId="64" applyNumberFormat="1" applyFont="1" applyBorder="1">
      <alignment/>
      <protection/>
    </xf>
    <xf numFmtId="166" fontId="5" fillId="0" borderId="0" xfId="45" applyNumberFormat="1" applyFont="1" applyAlignment="1">
      <alignment horizontal="centerContinuous"/>
    </xf>
    <xf numFmtId="166" fontId="4" fillId="0" borderId="0" xfId="45" applyNumberFormat="1" applyFont="1" applyFill="1" applyAlignment="1">
      <alignment horizontal="centerContinuous"/>
    </xf>
    <xf numFmtId="43" fontId="7" fillId="0" borderId="0" xfId="64" applyNumberFormat="1" applyFont="1" applyBorder="1">
      <alignment/>
      <protection/>
    </xf>
    <xf numFmtId="43" fontId="5" fillId="0" borderId="0" xfId="64" applyNumberFormat="1" applyFont="1" applyBorder="1">
      <alignment/>
      <protection/>
    </xf>
    <xf numFmtId="43" fontId="33" fillId="0" borderId="0" xfId="64" applyNumberFormat="1" applyFont="1" applyBorder="1">
      <alignment/>
      <protection/>
    </xf>
    <xf numFmtId="0" fontId="8" fillId="0" borderId="0" xfId="64" applyFont="1" applyBorder="1" applyAlignment="1">
      <alignment horizontal="right"/>
      <protection/>
    </xf>
    <xf numFmtId="38" fontId="8" fillId="0" borderId="0" xfId="64" applyNumberFormat="1" applyFont="1" applyBorder="1" applyAlignment="1">
      <alignment horizontal="right"/>
      <protection/>
    </xf>
    <xf numFmtId="164" fontId="8" fillId="0" borderId="0" xfId="45" applyNumberFormat="1" applyFont="1" applyBorder="1" applyAlignment="1">
      <alignment horizontal="right"/>
    </xf>
    <xf numFmtId="38" fontId="4" fillId="0" borderId="0" xfId="64" applyNumberFormat="1" applyFont="1" applyBorder="1" applyAlignment="1">
      <alignment horizontal="center" wrapText="1"/>
      <protection/>
    </xf>
    <xf numFmtId="38" fontId="27" fillId="0" borderId="0" xfId="64" applyNumberFormat="1" applyFont="1" applyBorder="1">
      <alignment/>
      <protection/>
    </xf>
    <xf numFmtId="38" fontId="27" fillId="0" borderId="0" xfId="64" applyNumberFormat="1" applyFont="1" applyBorder="1" applyAlignment="1">
      <alignment horizontal="right"/>
      <protection/>
    </xf>
    <xf numFmtId="43" fontId="27" fillId="0" borderId="0" xfId="45" applyFont="1" applyBorder="1" applyAlignment="1">
      <alignment horizontal="right"/>
    </xf>
    <xf numFmtId="43" fontId="27" fillId="0" borderId="0" xfId="45" applyFont="1" applyFill="1" applyAlignment="1">
      <alignment horizontal="right"/>
    </xf>
    <xf numFmtId="38" fontId="4" fillId="0" borderId="0" xfId="64" applyNumberFormat="1" applyFont="1" applyBorder="1">
      <alignment/>
      <protection/>
    </xf>
    <xf numFmtId="43" fontId="24" fillId="0" borderId="0" xfId="45" applyFont="1" applyBorder="1" applyAlignment="1">
      <alignment horizontal="right"/>
    </xf>
    <xf numFmtId="43" fontId="28" fillId="0" borderId="0" xfId="45" applyFont="1" applyBorder="1" applyAlignment="1">
      <alignment horizontal="right"/>
    </xf>
    <xf numFmtId="43" fontId="8" fillId="0" borderId="0" xfId="45" applyFont="1" applyBorder="1" applyAlignment="1">
      <alignment horizontal="left" wrapText="1"/>
    </xf>
    <xf numFmtId="43" fontId="8" fillId="0" borderId="0" xfId="45" applyFont="1" applyFill="1" applyAlignment="1">
      <alignment/>
    </xf>
    <xf numFmtId="0" fontId="4" fillId="0" borderId="0" xfId="64" applyFont="1" applyBorder="1" applyAlignment="1">
      <alignment horizontal="center" wrapText="1"/>
      <protection/>
    </xf>
    <xf numFmtId="43" fontId="12" fillId="33" borderId="0" xfId="45" applyFont="1" applyFill="1" applyBorder="1" applyAlignment="1">
      <alignment horizontal="center" wrapText="1"/>
    </xf>
    <xf numFmtId="43" fontId="8" fillId="0" borderId="0" xfId="45" applyFont="1" applyBorder="1" applyAlignment="1">
      <alignment horizontal="centerContinuous"/>
    </xf>
    <xf numFmtId="0" fontId="8" fillId="0" borderId="0" xfId="64" applyFont="1" applyBorder="1" applyAlignment="1">
      <alignment horizontal="centerContinuous"/>
      <protection/>
    </xf>
    <xf numFmtId="43" fontId="5" fillId="0" borderId="0" xfId="45" applyFont="1" applyBorder="1" applyAlignment="1">
      <alignment horizontal="centerContinuous"/>
    </xf>
    <xf numFmtId="43" fontId="7" fillId="0" borderId="0" xfId="45" applyFont="1" applyBorder="1" applyAlignment="1">
      <alignment horizontal="centerContinuous"/>
    </xf>
    <xf numFmtId="43" fontId="7" fillId="0" borderId="0" xfId="45" applyFont="1" applyFill="1" applyAlignment="1">
      <alignment horizontal="centerContinuous"/>
    </xf>
    <xf numFmtId="0" fontId="7" fillId="0" borderId="0" xfId="64" applyFont="1" applyBorder="1" applyAlignment="1">
      <alignment horizontal="centerContinuous"/>
      <protection/>
    </xf>
    <xf numFmtId="43" fontId="16" fillId="0" borderId="0" xfId="45" applyFont="1" applyFill="1" applyAlignment="1">
      <alignment horizontal="centerContinuous"/>
    </xf>
    <xf numFmtId="0" fontId="30" fillId="0" borderId="0" xfId="64" applyFont="1" applyBorder="1">
      <alignment/>
      <protection/>
    </xf>
    <xf numFmtId="43" fontId="30" fillId="0" borderId="0" xfId="45" applyFont="1" applyBorder="1" applyAlignment="1">
      <alignment/>
    </xf>
    <xf numFmtId="43" fontId="30" fillId="0" borderId="0" xfId="45" applyFont="1" applyBorder="1" applyAlignment="1">
      <alignment horizontal="centerContinuous"/>
    </xf>
    <xf numFmtId="43" fontId="23" fillId="0" borderId="0" xfId="45" applyFont="1" applyBorder="1" applyAlignment="1">
      <alignment horizontal="centerContinuous"/>
    </xf>
    <xf numFmtId="43" fontId="23" fillId="0" borderId="0" xfId="45" applyFont="1" applyFill="1" applyAlignment="1">
      <alignment horizontal="centerContinuous"/>
    </xf>
    <xf numFmtId="0" fontId="23" fillId="0" borderId="0" xfId="64" applyFont="1" applyBorder="1" applyAlignment="1">
      <alignment horizontal="centerContinuous"/>
      <protection/>
    </xf>
    <xf numFmtId="164" fontId="8" fillId="0" borderId="20" xfId="45" applyNumberFormat="1" applyFont="1" applyBorder="1" applyAlignment="1">
      <alignment horizontal="right"/>
    </xf>
    <xf numFmtId="41" fontId="8" fillId="0" borderId="0" xfId="45" applyNumberFormat="1" applyFont="1" applyBorder="1" applyAlignment="1">
      <alignment horizontal="right"/>
    </xf>
    <xf numFmtId="164" fontId="4" fillId="0" borderId="20" xfId="45" applyNumberFormat="1" applyFont="1" applyBorder="1" applyAlignment="1">
      <alignment horizontal="right"/>
    </xf>
    <xf numFmtId="164" fontId="4" fillId="0" borderId="19" xfId="45" applyNumberFormat="1" applyFont="1" applyBorder="1" applyAlignment="1">
      <alignment horizontal="center"/>
    </xf>
    <xf numFmtId="43" fontId="4" fillId="0" borderId="19" xfId="45" applyNumberFormat="1" applyFont="1" applyBorder="1" applyAlignment="1">
      <alignment/>
    </xf>
    <xf numFmtId="164" fontId="4" fillId="0" borderId="0" xfId="45" applyNumberFormat="1" applyFont="1" applyFill="1" applyAlignment="1">
      <alignment/>
    </xf>
    <xf numFmtId="38" fontId="8" fillId="0" borderId="0" xfId="45" applyNumberFormat="1" applyFont="1" applyFill="1" applyAlignment="1">
      <alignment/>
    </xf>
    <xf numFmtId="43" fontId="4" fillId="0" borderId="19" xfId="45" applyNumberFormat="1" applyFont="1" applyFill="1" applyBorder="1" applyAlignment="1">
      <alignment horizontal="right"/>
    </xf>
    <xf numFmtId="5" fontId="18" fillId="0" borderId="0" xfId="65" applyNumberFormat="1" applyFont="1" applyAlignment="1">
      <alignment horizontal="center"/>
      <protection/>
    </xf>
    <xf numFmtId="164" fontId="8" fillId="0" borderId="10" xfId="45" applyNumberFormat="1" applyFont="1" applyBorder="1" applyAlignment="1">
      <alignment horizontal="right"/>
    </xf>
    <xf numFmtId="164" fontId="8" fillId="0" borderId="16" xfId="45" applyNumberFormat="1" applyFont="1" applyFill="1" applyBorder="1" applyAlignment="1">
      <alignment horizontal="right"/>
    </xf>
    <xf numFmtId="164" fontId="8" fillId="0" borderId="15" xfId="45" applyNumberFormat="1" applyFont="1" applyFill="1" applyBorder="1" applyAlignment="1">
      <alignment horizontal="right"/>
    </xf>
    <xf numFmtId="164" fontId="8" fillId="0" borderId="0" xfId="45" applyNumberFormat="1" applyFont="1" applyBorder="1" applyAlignment="1">
      <alignment/>
    </xf>
    <xf numFmtId="164" fontId="8" fillId="0" borderId="10" xfId="45" applyNumberFormat="1" applyFont="1" applyBorder="1" applyAlignment="1">
      <alignment/>
    </xf>
    <xf numFmtId="164" fontId="8" fillId="0" borderId="15" xfId="45" applyNumberFormat="1" applyFont="1" applyBorder="1" applyAlignment="1">
      <alignment/>
    </xf>
    <xf numFmtId="164" fontId="8" fillId="0" borderId="16" xfId="45" applyNumberFormat="1" applyFont="1" applyBorder="1" applyAlignment="1">
      <alignment/>
    </xf>
    <xf numFmtId="38" fontId="8" fillId="0" borderId="10" xfId="45" applyNumberFormat="1" applyFont="1" applyBorder="1" applyAlignment="1">
      <alignment/>
    </xf>
    <xf numFmtId="41" fontId="8" fillId="0" borderId="0" xfId="45" applyNumberFormat="1" applyFont="1" applyBorder="1" applyAlignment="1">
      <alignment/>
    </xf>
    <xf numFmtId="38" fontId="8" fillId="0" borderId="0" xfId="45" applyNumberFormat="1" applyFont="1" applyBorder="1" applyAlignment="1">
      <alignment/>
    </xf>
    <xf numFmtId="43" fontId="8" fillId="0" borderId="22" xfId="45" applyFont="1" applyBorder="1" applyAlignment="1">
      <alignment/>
    </xf>
    <xf numFmtId="7" fontId="8" fillId="0" borderId="0" xfId="0" applyNumberFormat="1" applyFont="1" applyBorder="1" applyAlignment="1">
      <alignment/>
    </xf>
    <xf numFmtId="43" fontId="4" fillId="0" borderId="0" xfId="45" applyNumberFormat="1" applyFont="1" applyBorder="1" applyAlignment="1">
      <alignment/>
    </xf>
    <xf numFmtId="38" fontId="8" fillId="0" borderId="20" xfId="45" applyNumberFormat="1" applyFont="1" applyFill="1" applyBorder="1" applyAlignment="1">
      <alignment/>
    </xf>
    <xf numFmtId="164" fontId="4" fillId="0" borderId="19" xfId="45" applyNumberFormat="1" applyFont="1" applyFill="1" applyBorder="1" applyAlignment="1">
      <alignment/>
    </xf>
    <xf numFmtId="38" fontId="8" fillId="0" borderId="0" xfId="45" applyNumberFormat="1" applyFont="1" applyFill="1" applyBorder="1" applyAlignment="1">
      <alignment/>
    </xf>
    <xf numFmtId="6" fontId="8" fillId="0" borderId="0" xfId="64" applyNumberFormat="1" applyFont="1" applyFill="1" applyBorder="1">
      <alignment/>
      <protection/>
    </xf>
    <xf numFmtId="0" fontId="11" fillId="0" borderId="0" xfId="0" applyFont="1" applyFill="1" applyAlignment="1">
      <alignment/>
    </xf>
    <xf numFmtId="167" fontId="8" fillId="0" borderId="0" xfId="0" applyNumberFormat="1"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xf>
    <xf numFmtId="43" fontId="4" fillId="0" borderId="19" xfId="45" applyNumberFormat="1" applyFont="1" applyFill="1" applyBorder="1" applyAlignment="1">
      <alignment/>
    </xf>
    <xf numFmtId="5" fontId="8" fillId="0" borderId="12" xfId="46" applyNumberFormat="1" applyFont="1" applyFill="1" applyBorder="1" applyAlignment="1">
      <alignment horizontal="right"/>
    </xf>
    <xf numFmtId="164" fontId="8" fillId="0" borderId="12" xfId="45" applyNumberFormat="1" applyFont="1" applyFill="1" applyBorder="1" applyAlignment="1">
      <alignment horizontal="right"/>
    </xf>
    <xf numFmtId="164" fontId="8" fillId="0" borderId="12" xfId="46" applyNumberFormat="1" applyFont="1" applyFill="1" applyBorder="1" applyAlignment="1">
      <alignment horizontal="right"/>
    </xf>
    <xf numFmtId="43" fontId="4" fillId="0" borderId="10" xfId="45" applyFont="1" applyFill="1" applyBorder="1" applyAlignment="1">
      <alignment horizontal="right"/>
    </xf>
    <xf numFmtId="41" fontId="8" fillId="0" borderId="0" xfId="45" applyNumberFormat="1" applyFont="1" applyFill="1" applyBorder="1" applyAlignment="1">
      <alignment horizontal="right"/>
    </xf>
    <xf numFmtId="164" fontId="4" fillId="0" borderId="0" xfId="45" applyNumberFormat="1" applyFont="1" applyFill="1" applyBorder="1" applyAlignment="1">
      <alignment horizontal="right"/>
    </xf>
    <xf numFmtId="164" fontId="4" fillId="0" borderId="20" xfId="45" applyNumberFormat="1" applyFont="1" applyFill="1" applyBorder="1" applyAlignment="1">
      <alignment horizontal="right"/>
    </xf>
    <xf numFmtId="41" fontId="8" fillId="0" borderId="10" xfId="45" applyNumberFormat="1" applyFont="1" applyFill="1" applyBorder="1" applyAlignment="1">
      <alignment horizontal="right"/>
    </xf>
    <xf numFmtId="167" fontId="4" fillId="0" borderId="19" xfId="50" applyNumberFormat="1" applyFont="1" applyFill="1" applyBorder="1" applyAlignment="1">
      <alignment horizontal="right"/>
    </xf>
    <xf numFmtId="0" fontId="8" fillId="0" borderId="0" xfId="0" applyFont="1" applyAlignment="1">
      <alignment/>
    </xf>
    <xf numFmtId="38" fontId="8" fillId="0" borderId="0" xfId="46" applyNumberFormat="1" applyFont="1" applyFill="1" applyBorder="1" applyAlignment="1">
      <alignment/>
    </xf>
    <xf numFmtId="164" fontId="4" fillId="0" borderId="0" xfId="46" applyNumberFormat="1" applyFont="1" applyFill="1" applyBorder="1" applyAlignment="1">
      <alignment/>
    </xf>
    <xf numFmtId="164" fontId="8" fillId="0" borderId="0" xfId="64" applyNumberFormat="1" applyFont="1" applyFill="1" applyBorder="1">
      <alignment/>
      <protection/>
    </xf>
    <xf numFmtId="38" fontId="8" fillId="0" borderId="25" xfId="45" applyNumberFormat="1" applyFont="1" applyBorder="1" applyAlignment="1">
      <alignment/>
    </xf>
    <xf numFmtId="41" fontId="8" fillId="0" borderId="21" xfId="45" applyNumberFormat="1" applyFont="1" applyBorder="1" applyAlignment="1">
      <alignment/>
    </xf>
    <xf numFmtId="7" fontId="6" fillId="0" borderId="0" xfId="64" applyNumberFormat="1" applyFont="1" applyFill="1" applyBorder="1" applyAlignment="1">
      <alignment horizontal="center"/>
      <protection/>
    </xf>
    <xf numFmtId="7" fontId="7" fillId="0" borderId="0" xfId="64" applyNumberFormat="1" applyFont="1" applyFill="1" applyBorder="1" applyAlignment="1">
      <alignment horizontal="center"/>
      <protection/>
    </xf>
    <xf numFmtId="7" fontId="7" fillId="0" borderId="0" xfId="64" applyNumberFormat="1" applyFont="1" applyFill="1" applyBorder="1" applyAlignment="1" quotePrefix="1">
      <alignment horizontal="center"/>
      <protection/>
    </xf>
    <xf numFmtId="7" fontId="16" fillId="0" borderId="0" xfId="64" applyNumberFormat="1" applyFont="1" applyFill="1" applyBorder="1" applyAlignment="1">
      <alignment horizontal="center"/>
      <protection/>
    </xf>
    <xf numFmtId="7" fontId="7" fillId="0" borderId="0" xfId="64" applyNumberFormat="1" applyFont="1" applyBorder="1" applyAlignment="1">
      <alignment horizontal="center"/>
      <protection/>
    </xf>
    <xf numFmtId="7" fontId="7" fillId="0" borderId="0" xfId="64" applyNumberFormat="1" applyFont="1" applyBorder="1" applyAlignment="1" quotePrefix="1">
      <alignment horizontal="center"/>
      <protection/>
    </xf>
    <xf numFmtId="43" fontId="23" fillId="0" borderId="0" xfId="64" applyNumberFormat="1" applyFont="1" applyFill="1" applyBorder="1" applyAlignment="1">
      <alignment horizontal="center"/>
      <protection/>
    </xf>
    <xf numFmtId="43" fontId="16" fillId="0" borderId="0" xfId="64" applyNumberFormat="1" applyFont="1" applyFill="1" applyAlignment="1">
      <alignment horizontal="center"/>
      <protection/>
    </xf>
    <xf numFmtId="43" fontId="7" fillId="0" borderId="0" xfId="64" applyNumberFormat="1" applyFont="1" applyFill="1" applyBorder="1" applyAlignment="1">
      <alignment horizontal="center"/>
      <protection/>
    </xf>
    <xf numFmtId="43" fontId="7" fillId="0" borderId="22" xfId="64" applyNumberFormat="1" applyFont="1" applyBorder="1" applyAlignment="1">
      <alignment horizontal="center"/>
      <protection/>
    </xf>
    <xf numFmtId="43" fontId="7" fillId="0" borderId="0" xfId="64" applyNumberFormat="1" applyFont="1" applyBorder="1" applyAlignment="1">
      <alignment horizontal="center"/>
      <protection/>
    </xf>
    <xf numFmtId="43" fontId="7" fillId="0" borderId="16" xfId="64" applyNumberFormat="1" applyFont="1" applyBorder="1" applyAlignment="1">
      <alignment horizontal="center"/>
      <protection/>
    </xf>
    <xf numFmtId="43" fontId="6" fillId="0" borderId="24" xfId="64" applyNumberFormat="1" applyFont="1" applyBorder="1" applyAlignment="1">
      <alignment horizontal="center"/>
      <protection/>
    </xf>
    <xf numFmtId="43" fontId="6" fillId="0" borderId="23" xfId="64" applyNumberFormat="1" applyFont="1" applyBorder="1" applyAlignment="1">
      <alignment horizontal="center"/>
      <protection/>
    </xf>
    <xf numFmtId="43" fontId="6" fillId="0" borderId="18" xfId="64" applyNumberFormat="1" applyFont="1" applyBorder="1" applyAlignment="1">
      <alignment horizontal="center"/>
      <protection/>
    </xf>
    <xf numFmtId="43" fontId="16" fillId="0" borderId="22" xfId="64" applyNumberFormat="1" applyFont="1" applyFill="1" applyBorder="1" applyAlignment="1">
      <alignment horizontal="center"/>
      <protection/>
    </xf>
    <xf numFmtId="43" fontId="16" fillId="0" borderId="0" xfId="64" applyNumberFormat="1" applyFont="1" applyFill="1" applyBorder="1" applyAlignment="1">
      <alignment horizontal="center"/>
      <protection/>
    </xf>
    <xf numFmtId="43" fontId="16" fillId="0" borderId="16" xfId="64" applyNumberFormat="1" applyFont="1" applyFill="1" applyBorder="1" applyAlignment="1">
      <alignment horizontal="center"/>
      <protection/>
    </xf>
    <xf numFmtId="0" fontId="18" fillId="0" borderId="0" xfId="64" applyNumberFormat="1" applyFont="1" applyAlignment="1">
      <alignment horizontal="left" vertical="center" wrapText="1"/>
      <protection/>
    </xf>
    <xf numFmtId="0" fontId="18" fillId="0" borderId="0" xfId="64" applyNumberFormat="1" applyFont="1" applyAlignment="1">
      <alignment horizontal="center" vertical="center" wrapText="1"/>
      <protection/>
    </xf>
    <xf numFmtId="0" fontId="18" fillId="0" borderId="0" xfId="64" applyFont="1" applyAlignment="1">
      <alignment horizontal="left" vertical="center" wrapText="1"/>
      <protection/>
    </xf>
    <xf numFmtId="0" fontId="32" fillId="0" borderId="0" xfId="64" applyFont="1" applyAlignment="1">
      <alignment horizontal="center" vertical="center" wrapText="1"/>
      <protection/>
    </xf>
    <xf numFmtId="166" fontId="23" fillId="0" borderId="0" xfId="45" applyNumberFormat="1" applyFont="1" applyAlignment="1">
      <alignment horizontal="center"/>
    </xf>
    <xf numFmtId="166" fontId="7" fillId="0" borderId="0" xfId="45" applyNumberFormat="1"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 2 2" xfId="46"/>
    <cellStyle name="Currency" xfId="47"/>
    <cellStyle name="Currency [0]" xfId="48"/>
    <cellStyle name="Currency [0] 2" xfId="49"/>
    <cellStyle name="Currency 2"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1" xfId="60"/>
    <cellStyle name="Normal 2 2" xfId="61"/>
    <cellStyle name="Normal 3 2" xfId="62"/>
    <cellStyle name="Normal 8 4" xfId="63"/>
    <cellStyle name="Normal 9" xfId="64"/>
    <cellStyle name="Normal 9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y%20Documents\EXCEL\Miscellaneous\2014%20Financial%20Statements\4Q14\4Q14%20Trial%20Balance%20@%201-29-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Q14%20Trial%20Balance%20@%201-29-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Q14%20Flux%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Q14 Trial Balance @ 1-29-15 "/>
    </sheetNames>
    <sheetDataSet>
      <sheetData sheetId="0">
        <row r="25">
          <cell r="F25">
            <v>9321909.74</v>
          </cell>
        </row>
        <row r="30">
          <cell r="F30">
            <v>1075900.34</v>
          </cell>
        </row>
        <row r="34">
          <cell r="F34">
            <v>1013176.2600000001</v>
          </cell>
        </row>
        <row r="38">
          <cell r="F38">
            <v>11960.83</v>
          </cell>
        </row>
        <row r="48">
          <cell r="F48">
            <v>143002.44</v>
          </cell>
        </row>
        <row r="56">
          <cell r="F56">
            <v>41510.48</v>
          </cell>
        </row>
        <row r="68">
          <cell r="E68">
            <v>-4005840</v>
          </cell>
        </row>
        <row r="69">
          <cell r="E69">
            <v>-1398752.48</v>
          </cell>
        </row>
        <row r="70">
          <cell r="E70">
            <v>-14637.1</v>
          </cell>
        </row>
        <row r="72">
          <cell r="F72">
            <v>-5419229.58</v>
          </cell>
        </row>
        <row r="83">
          <cell r="F83">
            <v>-1154443.29</v>
          </cell>
        </row>
        <row r="91">
          <cell r="F91">
            <v>-712693</v>
          </cell>
        </row>
        <row r="104">
          <cell r="F104">
            <v>-269423</v>
          </cell>
        </row>
        <row r="115">
          <cell r="F115">
            <v>-122023.04000000001</v>
          </cell>
        </row>
        <row r="121">
          <cell r="F121">
            <v>-38430.490000000005</v>
          </cell>
        </row>
        <row r="125">
          <cell r="F125">
            <v>0</v>
          </cell>
        </row>
        <row r="128">
          <cell r="F128">
            <v>-11193.72</v>
          </cell>
        </row>
        <row r="136">
          <cell r="F136">
            <v>-201852.82</v>
          </cell>
        </row>
        <row r="164">
          <cell r="F164">
            <v>-224038.94999999998</v>
          </cell>
        </row>
        <row r="173">
          <cell r="F173">
            <v>-280196.85</v>
          </cell>
        </row>
        <row r="178">
          <cell r="F178">
            <v>-86230.95999999999</v>
          </cell>
        </row>
        <row r="181">
          <cell r="F181">
            <v>-497000</v>
          </cell>
        </row>
        <row r="188">
          <cell r="D188">
            <v>31316.72</v>
          </cell>
        </row>
        <row r="192">
          <cell r="C192">
            <v>127150.94</v>
          </cell>
        </row>
        <row r="199">
          <cell r="E199">
            <v>-974837</v>
          </cell>
        </row>
        <row r="204">
          <cell r="C204">
            <v>324</v>
          </cell>
          <cell r="E204">
            <v>3440</v>
          </cell>
        </row>
        <row r="205">
          <cell r="C205">
            <v>88</v>
          </cell>
          <cell r="E205">
            <v>977</v>
          </cell>
        </row>
        <row r="207">
          <cell r="C207">
            <v>3409</v>
          </cell>
          <cell r="E207">
            <v>96285</v>
          </cell>
        </row>
        <row r="208">
          <cell r="C208">
            <v>1174</v>
          </cell>
          <cell r="E208">
            <v>33979</v>
          </cell>
        </row>
        <row r="209">
          <cell r="C209">
            <v>45</v>
          </cell>
          <cell r="E209">
            <v>154</v>
          </cell>
        </row>
        <row r="211">
          <cell r="E211">
            <v>-8035757</v>
          </cell>
        </row>
        <row r="212">
          <cell r="E212">
            <v>-2767090</v>
          </cell>
        </row>
        <row r="213">
          <cell r="E213">
            <v>-29318</v>
          </cell>
        </row>
        <row r="256">
          <cell r="D256">
            <v>-26585.89000000001</v>
          </cell>
          <cell r="F256">
            <v>-72694.59999999999</v>
          </cell>
        </row>
        <row r="263">
          <cell r="D263">
            <v>-18027.77</v>
          </cell>
          <cell r="F263">
            <v>-17161.52</v>
          </cell>
        </row>
        <row r="265">
          <cell r="C265">
            <v>-981.83</v>
          </cell>
          <cell r="E265">
            <v>-1913.11</v>
          </cell>
        </row>
        <row r="266">
          <cell r="C266">
            <v>-4709.5</v>
          </cell>
          <cell r="E266">
            <v>-19733.52</v>
          </cell>
        </row>
        <row r="267">
          <cell r="D267">
            <v>-5691.33</v>
          </cell>
          <cell r="F267">
            <v>-21646.63</v>
          </cell>
        </row>
        <row r="281">
          <cell r="C281">
            <v>-5170.2</v>
          </cell>
          <cell r="E281">
            <v>-12631.32</v>
          </cell>
        </row>
        <row r="282">
          <cell r="C282">
            <v>-661.55</v>
          </cell>
          <cell r="E282">
            <v>-29658.59</v>
          </cell>
        </row>
        <row r="284">
          <cell r="E284">
            <v>-17244.29</v>
          </cell>
        </row>
        <row r="286">
          <cell r="D286">
            <v>-5831.75</v>
          </cell>
          <cell r="F286">
            <v>-59534.200000000004</v>
          </cell>
        </row>
        <row r="369">
          <cell r="D369">
            <v>-41.2</v>
          </cell>
          <cell r="F369">
            <v>-441.7</v>
          </cell>
        </row>
        <row r="373">
          <cell r="D373">
            <v>-450.7</v>
          </cell>
          <cell r="F373">
            <v>-11484.5</v>
          </cell>
        </row>
        <row r="377">
          <cell r="D377">
            <v>221182.59999999998</v>
          </cell>
          <cell r="F377">
            <v>921486.3</v>
          </cell>
        </row>
        <row r="379">
          <cell r="D379">
            <v>220690.7</v>
          </cell>
          <cell r="F379">
            <v>909560.1000000001</v>
          </cell>
        </row>
        <row r="382">
          <cell r="D382">
            <v>6728.42</v>
          </cell>
          <cell r="F382">
            <v>36226.69</v>
          </cell>
        </row>
        <row r="384">
          <cell r="D384">
            <v>4125</v>
          </cell>
          <cell r="F384">
            <v>16500</v>
          </cell>
        </row>
        <row r="388">
          <cell r="D388">
            <v>26783.35</v>
          </cell>
          <cell r="F388">
            <v>99743.65</v>
          </cell>
        </row>
        <row r="390">
          <cell r="D390">
            <v>37636.77</v>
          </cell>
          <cell r="F390">
            <v>152470.34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Q14 Trial Balance @ 1-29-15"/>
    </sheetNames>
    <sheetDataSet>
      <sheetData sheetId="0">
        <row r="167">
          <cell r="F167">
            <v>-4275534</v>
          </cell>
        </row>
        <row r="170">
          <cell r="F170">
            <v>-1436170</v>
          </cell>
        </row>
        <row r="623">
          <cell r="D623">
            <v>2079383.9299999974</v>
          </cell>
          <cell r="F623">
            <v>4630412.139999999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 val="(6)Losses Incurred YTD-p1"/>
      <sheetName val="(6)Losses Incurred YTD10"/>
      <sheetName val="(4)Loss Expenses YTD12"/>
      <sheetName val="IBNR JE2"/>
      <sheetName val="(1)ULEP-YTD17"/>
      <sheetName val="Business Summary"/>
    </sheetNames>
    <sheetDataSet>
      <sheetData sheetId="6">
        <row r="9">
          <cell r="B9">
            <v>787767.01</v>
          </cell>
          <cell r="C9">
            <v>86000.61</v>
          </cell>
          <cell r="D9">
            <v>37261.78</v>
          </cell>
        </row>
        <row r="10">
          <cell r="B10">
            <v>104926.83</v>
          </cell>
          <cell r="C10">
            <v>70387.06</v>
          </cell>
          <cell r="D10">
            <v>68100</v>
          </cell>
        </row>
        <row r="11">
          <cell r="B11">
            <v>0</v>
          </cell>
          <cell r="C11">
            <v>0</v>
          </cell>
          <cell r="D11">
            <v>0</v>
          </cell>
        </row>
        <row r="16">
          <cell r="B16">
            <v>566594.32</v>
          </cell>
          <cell r="C16">
            <v>38841.35</v>
          </cell>
          <cell r="D16">
            <v>0</v>
          </cell>
        </row>
        <row r="17">
          <cell r="B17">
            <v>75467.68</v>
          </cell>
          <cell r="C17">
            <v>31789.65</v>
          </cell>
          <cell r="D17">
            <v>0</v>
          </cell>
        </row>
        <row r="18">
          <cell r="B18">
            <v>0</v>
          </cell>
          <cell r="C18">
            <v>0</v>
          </cell>
          <cell r="D18">
            <v>0</v>
          </cell>
        </row>
      </sheetData>
      <sheetData sheetId="7">
        <row r="22">
          <cell r="B22">
            <v>261249.09999999998</v>
          </cell>
          <cell r="C22">
            <v>39457.83</v>
          </cell>
          <cell r="D22">
            <v>8364.16</v>
          </cell>
        </row>
        <row r="23">
          <cell r="B23">
            <v>34797.14</v>
          </cell>
          <cell r="C23">
            <v>32294.21</v>
          </cell>
          <cell r="D23">
            <v>15283.6</v>
          </cell>
        </row>
        <row r="24">
          <cell r="B24">
            <v>0</v>
          </cell>
          <cell r="C24">
            <v>0</v>
          </cell>
          <cell r="D24">
            <v>0</v>
          </cell>
        </row>
      </sheetData>
      <sheetData sheetId="8">
        <row r="9">
          <cell r="E9">
            <v>10673.53</v>
          </cell>
          <cell r="K9">
            <v>14207.79</v>
          </cell>
        </row>
        <row r="10">
          <cell r="E10">
            <v>44311.87</v>
          </cell>
          <cell r="K10">
            <v>39355.35</v>
          </cell>
        </row>
        <row r="11">
          <cell r="E11">
            <v>0</v>
          </cell>
          <cell r="K11">
            <v>0</v>
          </cell>
        </row>
        <row r="12">
          <cell r="C12">
            <v>23573.2</v>
          </cell>
          <cell r="I12">
            <v>29989.940000000002</v>
          </cell>
        </row>
        <row r="15">
          <cell r="E15">
            <v>312735.24</v>
          </cell>
          <cell r="K15">
            <v>200412.74</v>
          </cell>
        </row>
        <row r="16">
          <cell r="E16">
            <v>35062.47</v>
          </cell>
          <cell r="K16">
            <v>32170.190000000002</v>
          </cell>
        </row>
        <row r="17">
          <cell r="E17">
            <v>0</v>
          </cell>
          <cell r="K17">
            <v>0</v>
          </cell>
        </row>
        <row r="18">
          <cell r="C18">
            <v>42888.32</v>
          </cell>
          <cell r="I18">
            <v>189694.61</v>
          </cell>
        </row>
        <row r="21">
          <cell r="E21">
            <v>417378.89</v>
          </cell>
          <cell r="K21">
            <v>273281.54</v>
          </cell>
        </row>
        <row r="22">
          <cell r="E22">
            <v>50658.03</v>
          </cell>
          <cell r="K22">
            <v>46241.11</v>
          </cell>
        </row>
        <row r="23">
          <cell r="E23">
            <v>0</v>
          </cell>
          <cell r="K23">
            <v>0</v>
          </cell>
        </row>
        <row r="24">
          <cell r="C24">
            <v>64247.58</v>
          </cell>
          <cell r="I24">
            <v>255275.07</v>
          </cell>
        </row>
        <row r="30">
          <cell r="C30">
            <v>130709.09999999999</v>
          </cell>
          <cell r="E30">
            <v>870820.03</v>
          </cell>
          <cell r="I30">
            <v>474959.62</v>
          </cell>
        </row>
      </sheetData>
      <sheetData sheetId="9">
        <row r="9">
          <cell r="E9">
            <v>563750.15</v>
          </cell>
          <cell r="K9">
            <v>139368.61</v>
          </cell>
        </row>
        <row r="10">
          <cell r="E10">
            <v>169419.93</v>
          </cell>
          <cell r="K10">
            <v>157795.85</v>
          </cell>
        </row>
        <row r="11">
          <cell r="E11">
            <v>0</v>
          </cell>
          <cell r="K11">
            <v>0</v>
          </cell>
        </row>
        <row r="12">
          <cell r="C12">
            <v>169644.53999999998</v>
          </cell>
          <cell r="I12">
            <v>127519.91999999998</v>
          </cell>
        </row>
        <row r="15">
          <cell r="E15">
            <v>2308377.02</v>
          </cell>
          <cell r="K15">
            <v>577541.9</v>
          </cell>
        </row>
        <row r="16">
          <cell r="E16">
            <v>554136.67</v>
          </cell>
          <cell r="K16">
            <v>245888.27</v>
          </cell>
        </row>
        <row r="17">
          <cell r="E17">
            <v>1126.36</v>
          </cell>
          <cell r="K17">
            <v>678.78</v>
          </cell>
        </row>
        <row r="18">
          <cell r="C18">
            <v>300039.95999999996</v>
          </cell>
          <cell r="I18">
            <v>524068.99</v>
          </cell>
        </row>
        <row r="21">
          <cell r="E21">
            <v>1004457.94</v>
          </cell>
          <cell r="K21">
            <v>362382.01</v>
          </cell>
        </row>
        <row r="22">
          <cell r="E22">
            <v>108055.91</v>
          </cell>
          <cell r="K22">
            <v>76557.35</v>
          </cell>
        </row>
        <row r="23">
          <cell r="E23">
            <v>0</v>
          </cell>
          <cell r="K23">
            <v>0</v>
          </cell>
        </row>
        <row r="24">
          <cell r="C24">
            <v>118642.19</v>
          </cell>
          <cell r="I24">
            <v>320297.17000000004</v>
          </cell>
        </row>
        <row r="30">
          <cell r="C30">
            <v>588326.69</v>
          </cell>
          <cell r="E30">
            <v>4709323.98</v>
          </cell>
          <cell r="I30">
            <v>971886.08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A1" sqref="A1:E1"/>
    </sheetView>
  </sheetViews>
  <sheetFormatPr defaultColWidth="15.7109375" defaultRowHeight="15" customHeight="1"/>
  <cols>
    <col min="1" max="1" width="52.57421875" style="1" customWidth="1"/>
    <col min="2" max="3" width="15.7109375" style="2" customWidth="1"/>
    <col min="4" max="4" width="17.28125" style="2" customWidth="1"/>
    <col min="5" max="5" width="20.57421875" style="2" bestFit="1" customWidth="1"/>
    <col min="6" max="16384" width="15.7109375" style="1" customWidth="1"/>
  </cols>
  <sheetData>
    <row r="1" spans="1:5" s="39" customFormat="1" ht="30" customHeight="1">
      <c r="A1" s="331" t="s">
        <v>0</v>
      </c>
      <c r="B1" s="331"/>
      <c r="C1" s="331"/>
      <c r="D1" s="331"/>
      <c r="E1" s="331"/>
    </row>
    <row r="2" spans="1:5" s="39" customFormat="1" ht="15" customHeight="1">
      <c r="A2" s="334"/>
      <c r="B2" s="334"/>
      <c r="C2" s="334"/>
      <c r="D2" s="334"/>
      <c r="E2" s="334"/>
    </row>
    <row r="3" spans="1:5" s="36" customFormat="1" ht="15" customHeight="1">
      <c r="A3" s="332" t="s">
        <v>43</v>
      </c>
      <c r="B3" s="332"/>
      <c r="C3" s="332"/>
      <c r="D3" s="332"/>
      <c r="E3" s="332"/>
    </row>
    <row r="4" spans="1:5" s="36" customFormat="1" ht="15" customHeight="1">
      <c r="A4" s="333" t="s">
        <v>179</v>
      </c>
      <c r="B4" s="333"/>
      <c r="C4" s="333"/>
      <c r="D4" s="333"/>
      <c r="E4" s="333"/>
    </row>
    <row r="5" spans="1:5" s="36" customFormat="1" ht="15" customHeight="1">
      <c r="A5" s="38"/>
      <c r="B5" s="37"/>
      <c r="C5" s="37"/>
      <c r="D5" s="37"/>
      <c r="E5" s="37"/>
    </row>
    <row r="6" spans="1:5" ht="45" customHeight="1">
      <c r="A6" s="35"/>
      <c r="B6" s="34" t="s">
        <v>42</v>
      </c>
      <c r="C6" s="34" t="s">
        <v>41</v>
      </c>
      <c r="D6" s="34" t="s">
        <v>40</v>
      </c>
      <c r="E6" s="1"/>
    </row>
    <row r="7" spans="1:5" ht="15" customHeight="1">
      <c r="A7" s="33" t="s">
        <v>39</v>
      </c>
      <c r="B7" s="32"/>
      <c r="C7" s="32"/>
      <c r="D7" s="32"/>
      <c r="E7" s="1"/>
    </row>
    <row r="8" spans="1:5" ht="15" customHeight="1">
      <c r="A8" s="18" t="s">
        <v>38</v>
      </c>
      <c r="B8" s="316">
        <f>'[1]4Q14 Trial Balance @ 1-29-15 '!$F$30</f>
        <v>1075900.34</v>
      </c>
      <c r="C8" s="31">
        <v>0</v>
      </c>
      <c r="D8" s="316">
        <f>SUM(B8:C8)</f>
        <v>1075900.34</v>
      </c>
      <c r="E8" s="1"/>
    </row>
    <row r="9" spans="1:5" ht="15" customHeight="1">
      <c r="A9" s="18" t="s">
        <v>37</v>
      </c>
      <c r="B9" s="317">
        <f>'[1]4Q14 Trial Balance @ 1-29-15 '!$F$34</f>
        <v>1013176.2600000001</v>
      </c>
      <c r="C9" s="31">
        <v>0</v>
      </c>
      <c r="D9" s="318">
        <f>SUM(B9:C9)</f>
        <v>1013176.2600000001</v>
      </c>
      <c r="E9" s="1"/>
    </row>
    <row r="10" spans="1:5" ht="15" customHeight="1">
      <c r="A10" s="18" t="s">
        <v>36</v>
      </c>
      <c r="B10" s="317">
        <f>'[1]4Q14 Trial Balance @ 1-29-15 '!$F$25</f>
        <v>9321909.74</v>
      </c>
      <c r="C10" s="31">
        <v>0</v>
      </c>
      <c r="D10" s="318">
        <f>SUM(B10:C10)</f>
        <v>9321909.74</v>
      </c>
      <c r="E10" s="1"/>
    </row>
    <row r="11" spans="1:5" ht="15" customHeight="1">
      <c r="A11" s="18" t="s">
        <v>35</v>
      </c>
      <c r="B11" s="318">
        <v>194341.25</v>
      </c>
      <c r="C11" s="318">
        <f>B11</f>
        <v>194341.25</v>
      </c>
      <c r="D11" s="30">
        <v>0</v>
      </c>
      <c r="E11" s="1"/>
    </row>
    <row r="12" spans="1:5" ht="15" customHeight="1">
      <c r="A12" s="18" t="s">
        <v>34</v>
      </c>
      <c r="B12" s="317">
        <f>'[1]4Q14 Trial Balance @ 1-29-15 '!$F$38</f>
        <v>11960.83</v>
      </c>
      <c r="C12" s="31">
        <v>0</v>
      </c>
      <c r="D12" s="318">
        <f>SUM(B12:C12)</f>
        <v>11960.83</v>
      </c>
      <c r="E12" s="1"/>
    </row>
    <row r="13" spans="1:5" ht="15" customHeight="1">
      <c r="A13" s="18" t="s">
        <v>33</v>
      </c>
      <c r="B13" s="318">
        <f>18327.8-2927.43</f>
        <v>15400.369999999999</v>
      </c>
      <c r="C13" s="318">
        <f>B13</f>
        <v>15400.369999999999</v>
      </c>
      <c r="D13" s="30">
        <f>+B13-C13</f>
        <v>0</v>
      </c>
      <c r="E13" s="1"/>
    </row>
    <row r="14" spans="1:5" ht="15" customHeight="1">
      <c r="A14" s="18" t="s">
        <v>32</v>
      </c>
      <c r="B14" s="317">
        <f>451957.99-339408.22+'[1]4Q14 Trial Balance @ 1-29-15 '!$F$56</f>
        <v>154060.25000000003</v>
      </c>
      <c r="C14" s="317">
        <f>451957.99-339408.22</f>
        <v>112549.77000000002</v>
      </c>
      <c r="D14" s="318">
        <f>B14-C14</f>
        <v>41510.48000000001</v>
      </c>
      <c r="E14" s="11"/>
    </row>
    <row r="15" spans="1:5" ht="15" customHeight="1">
      <c r="A15" s="18" t="s">
        <v>31</v>
      </c>
      <c r="B15" s="317">
        <f>'[1]4Q14 Trial Balance @ 1-29-15 '!$F$48+1</f>
        <v>143003.44</v>
      </c>
      <c r="C15" s="31">
        <v>0</v>
      </c>
      <c r="D15" s="318">
        <f>+B15-C15</f>
        <v>143003.44</v>
      </c>
      <c r="E15" s="1"/>
    </row>
    <row r="16" spans="1:6" ht="15" customHeight="1">
      <c r="A16" s="20" t="s">
        <v>30</v>
      </c>
      <c r="B16" s="29">
        <f>SUM(B8:B15)-1</f>
        <v>11929751.479999999</v>
      </c>
      <c r="C16" s="29">
        <f>SUM(C8:C15)</f>
        <v>322291.39</v>
      </c>
      <c r="D16" s="29">
        <f>SUM(D8:D15)-1</f>
        <v>11607460.09</v>
      </c>
      <c r="E16" s="23"/>
      <c r="F16" s="8"/>
    </row>
    <row r="17" spans="1:5" ht="15" customHeight="1">
      <c r="A17" s="20"/>
      <c r="B17" s="14"/>
      <c r="C17" s="14"/>
      <c r="D17" s="23"/>
      <c r="E17" s="1"/>
    </row>
    <row r="18" spans="1:5" ht="15" customHeight="1">
      <c r="A18" s="19" t="s">
        <v>29</v>
      </c>
      <c r="B18" s="12"/>
      <c r="C18" s="12"/>
      <c r="D18" s="12"/>
      <c r="E18" s="1"/>
    </row>
    <row r="19" spans="1:5" ht="15" customHeight="1">
      <c r="A19" s="18" t="s">
        <v>28</v>
      </c>
      <c r="B19" s="12"/>
      <c r="C19" s="320">
        <f>-'[2]4Q14 Trial Balance @ 1-29-15'!$F$167</f>
        <v>4275534</v>
      </c>
      <c r="D19" s="12"/>
      <c r="E19" s="1"/>
    </row>
    <row r="20" spans="1:5" ht="15" customHeight="1">
      <c r="A20" s="18" t="s">
        <v>27</v>
      </c>
      <c r="B20" s="12"/>
      <c r="C20" s="320">
        <f>-'[2]4Q14 Trial Balance @ 1-29-15'!$F$170</f>
        <v>1436170</v>
      </c>
      <c r="D20" s="12"/>
      <c r="E20" s="1"/>
    </row>
    <row r="21" spans="1:5" ht="15" customHeight="1">
      <c r="A21" s="18" t="s">
        <v>26</v>
      </c>
      <c r="B21" s="12"/>
      <c r="C21" s="320">
        <f>-'[1]4Q14 Trial Balance @ 1-29-15 '!$F$164</f>
        <v>224038.94999999998</v>
      </c>
      <c r="D21" s="12"/>
      <c r="E21" s="1"/>
    </row>
    <row r="22" spans="1:3" s="325" customFormat="1" ht="15" customHeight="1">
      <c r="A22" s="18" t="s">
        <v>208</v>
      </c>
      <c r="B22" s="12"/>
      <c r="C22" s="320">
        <f>-'[1]4Q14 Trial Balance @ 1-29-15 '!$F$181</f>
        <v>497000</v>
      </c>
    </row>
    <row r="23" spans="1:5" ht="15" customHeight="1">
      <c r="A23" s="18" t="s">
        <v>25</v>
      </c>
      <c r="B23" s="12"/>
      <c r="C23" s="320">
        <f>-'[1]4Q14 Trial Balance @ 1-29-15 '!$F$173</f>
        <v>280196.85</v>
      </c>
      <c r="D23" s="12"/>
      <c r="E23" s="1"/>
    </row>
    <row r="24" spans="1:5" ht="15" customHeight="1">
      <c r="A24" s="18" t="s">
        <v>24</v>
      </c>
      <c r="B24" s="12"/>
      <c r="C24" s="320">
        <f>-'[1]4Q14 Trial Balance @ 1-29-15 '!$F$178</f>
        <v>86230.95999999999</v>
      </c>
      <c r="D24" s="26"/>
      <c r="E24" s="1"/>
    </row>
    <row r="25" spans="1:5" ht="15" customHeight="1">
      <c r="A25" s="18" t="s">
        <v>23</v>
      </c>
      <c r="B25" s="12"/>
      <c r="C25" s="320">
        <f>-'[1]4Q14 Trial Balance @ 1-29-15 '!$F$128</f>
        <v>11193.72</v>
      </c>
      <c r="D25" s="26"/>
      <c r="E25" s="1"/>
    </row>
    <row r="26" spans="1:5" ht="15" customHeight="1">
      <c r="A26" s="18" t="s">
        <v>22</v>
      </c>
      <c r="B26" s="12"/>
      <c r="C26" s="319">
        <f>-'[1]4Q14 Trial Balance @ 1-29-15 '!$F$125</f>
        <v>0</v>
      </c>
      <c r="D26" s="14"/>
      <c r="E26" s="1"/>
    </row>
    <row r="27" spans="1:5" ht="15" customHeight="1">
      <c r="A27" s="18"/>
      <c r="B27" s="28"/>
      <c r="C27" s="12"/>
      <c r="D27" s="26"/>
      <c r="E27" s="1"/>
    </row>
    <row r="28" spans="1:5" ht="15" customHeight="1">
      <c r="A28" s="20" t="s">
        <v>21</v>
      </c>
      <c r="B28" s="12"/>
      <c r="C28" s="12"/>
      <c r="D28" s="321">
        <f>SUM(C19:C27)+1</f>
        <v>6810365.4799999995</v>
      </c>
      <c r="E28" s="1"/>
    </row>
    <row r="29" spans="1:5" ht="15" customHeight="1">
      <c r="A29" s="15"/>
      <c r="B29" s="12"/>
      <c r="C29" s="12"/>
      <c r="D29" s="12"/>
      <c r="E29" s="1"/>
    </row>
    <row r="30" spans="1:5" ht="15" customHeight="1">
      <c r="A30" s="19" t="s">
        <v>20</v>
      </c>
      <c r="B30" s="12"/>
      <c r="C30" s="12"/>
      <c r="D30" s="12"/>
      <c r="E30" s="1"/>
    </row>
    <row r="31" spans="1:5" ht="15" customHeight="1">
      <c r="A31" s="18" t="s">
        <v>19</v>
      </c>
      <c r="B31" s="12"/>
      <c r="C31" s="320">
        <f>-'[1]4Q14 Trial Balance @ 1-29-15 '!$F$72-1</f>
        <v>5419228.58</v>
      </c>
      <c r="D31" s="12"/>
      <c r="E31" s="1"/>
    </row>
    <row r="32" spans="1:6" ht="15" customHeight="1">
      <c r="A32" s="18" t="s">
        <v>18</v>
      </c>
      <c r="B32" s="12"/>
      <c r="C32" s="320">
        <f>-'[1]4Q14 Trial Balance @ 1-29-15 '!$F$83+1</f>
        <v>1154444.29</v>
      </c>
      <c r="D32" s="26"/>
      <c r="E32" s="25"/>
      <c r="F32" s="27"/>
    </row>
    <row r="33" spans="1:6" ht="15" customHeight="1">
      <c r="A33" s="18" t="s">
        <v>17</v>
      </c>
      <c r="B33" s="12"/>
      <c r="C33" s="320">
        <f>-'[1]4Q14 Trial Balance @ 1-29-15 '!$F$91</f>
        <v>712693</v>
      </c>
      <c r="D33" s="26"/>
      <c r="E33" s="25"/>
      <c r="F33" s="27"/>
    </row>
    <row r="34" spans="1:6" ht="15" customHeight="1">
      <c r="A34" s="18" t="s">
        <v>16</v>
      </c>
      <c r="B34" s="12"/>
      <c r="C34" s="320">
        <f>-'[1]4Q14 Trial Balance @ 1-29-15 '!$F$104</f>
        <v>269423</v>
      </c>
      <c r="D34" s="26"/>
      <c r="E34" s="25"/>
      <c r="F34" s="27"/>
    </row>
    <row r="35" spans="1:7" ht="15" customHeight="1">
      <c r="A35" s="18" t="s">
        <v>15</v>
      </c>
      <c r="B35" s="14"/>
      <c r="C35" s="320">
        <f>-'[1]4Q14 Trial Balance @ 1-29-15 '!$F$115</f>
        <v>122023.04000000001</v>
      </c>
      <c r="D35" s="26"/>
      <c r="E35" s="25"/>
      <c r="F35" s="25"/>
      <c r="G35" s="25"/>
    </row>
    <row r="36" spans="1:5" ht="15" customHeight="1">
      <c r="A36" s="18" t="s">
        <v>14</v>
      </c>
      <c r="B36" s="12"/>
      <c r="C36" s="320">
        <f>-'[1]4Q14 Trial Balance @ 1-29-15 '!$F$136</f>
        <v>201852.82</v>
      </c>
      <c r="D36" s="12"/>
      <c r="E36" s="1"/>
    </row>
    <row r="37" spans="1:5" ht="15" customHeight="1">
      <c r="A37" s="18" t="s">
        <v>13</v>
      </c>
      <c r="B37" s="12"/>
      <c r="C37" s="323">
        <f>-'[1]4Q14 Trial Balance @ 1-29-15 '!$F$121</f>
        <v>38430.490000000005</v>
      </c>
      <c r="D37" s="12"/>
      <c r="E37" s="1"/>
    </row>
    <row r="38" spans="1:5" ht="15" customHeight="1">
      <c r="A38" s="18"/>
      <c r="B38" s="23"/>
      <c r="C38" s="12"/>
      <c r="D38" s="12"/>
      <c r="E38" s="1"/>
    </row>
    <row r="39" spans="1:5" ht="15" customHeight="1">
      <c r="A39" s="13" t="s">
        <v>12</v>
      </c>
      <c r="B39" s="12"/>
      <c r="C39" s="14"/>
      <c r="D39" s="321">
        <f>SUM(C31:C37)</f>
        <v>7918095.220000001</v>
      </c>
      <c r="E39" s="1"/>
    </row>
    <row r="40" spans="1:5" ht="15" customHeight="1">
      <c r="A40" s="13"/>
      <c r="B40" s="12"/>
      <c r="C40" s="14"/>
      <c r="D40" s="21"/>
      <c r="E40" s="1"/>
    </row>
    <row r="41" spans="1:5" ht="15" customHeight="1">
      <c r="A41" s="20" t="s">
        <v>11</v>
      </c>
      <c r="B41" s="12"/>
      <c r="C41" s="14"/>
      <c r="D41" s="322">
        <f>D28+D39-1</f>
        <v>14728459.7</v>
      </c>
      <c r="E41" s="1"/>
    </row>
    <row r="42" spans="1:5" ht="15" customHeight="1">
      <c r="A42" s="15"/>
      <c r="B42" s="12"/>
      <c r="C42" s="14"/>
      <c r="D42" s="12"/>
      <c r="E42" s="1"/>
    </row>
    <row r="43" spans="1:5" ht="15" customHeight="1">
      <c r="A43" s="19" t="s">
        <v>10</v>
      </c>
      <c r="B43" s="12"/>
      <c r="C43" s="14"/>
      <c r="D43" s="12"/>
      <c r="E43" s="1"/>
    </row>
    <row r="44" spans="1:7" ht="15" customHeight="1">
      <c r="A44" s="18" t="s">
        <v>180</v>
      </c>
      <c r="B44" s="12"/>
      <c r="C44" s="14"/>
      <c r="D44" s="17">
        <f>D16-D41</f>
        <v>-3120999.6099999994</v>
      </c>
      <c r="E44" s="16"/>
      <c r="F44" s="16"/>
      <c r="G44" s="11"/>
    </row>
    <row r="45" spans="1:5" ht="15" customHeight="1">
      <c r="A45" s="15"/>
      <c r="B45" s="14"/>
      <c r="C45" s="14"/>
      <c r="D45" s="12"/>
      <c r="E45" s="1"/>
    </row>
    <row r="46" spans="1:6" ht="15" customHeight="1" thickBot="1">
      <c r="A46" s="13" t="s">
        <v>9</v>
      </c>
      <c r="B46" s="12"/>
      <c r="C46" s="12"/>
      <c r="D46" s="324">
        <f>D41+D44</f>
        <v>11607460.09</v>
      </c>
      <c r="E46" s="11"/>
      <c r="F46" s="8"/>
    </row>
    <row r="47" spans="1:5" ht="15" customHeight="1" thickTop="1">
      <c r="A47" s="10"/>
      <c r="B47" s="9"/>
      <c r="C47" s="9"/>
      <c r="D47" s="9"/>
      <c r="E47" s="8"/>
    </row>
    <row r="48" ht="15" customHeight="1">
      <c r="E48" s="1"/>
    </row>
    <row r="49" ht="15" customHeight="1">
      <c r="E49" s="1"/>
    </row>
    <row r="50" ht="15" customHeight="1">
      <c r="E50" s="1"/>
    </row>
    <row r="51" ht="15" customHeight="1">
      <c r="E51" s="1"/>
    </row>
    <row r="52" ht="15" customHeight="1">
      <c r="E52" s="1"/>
    </row>
    <row r="53" ht="15" customHeight="1">
      <c r="E53" s="1"/>
    </row>
    <row r="54" ht="15" customHeight="1">
      <c r="E54" s="1"/>
    </row>
    <row r="56" spans="1:5" ht="15" customHeight="1">
      <c r="A56" s="7"/>
      <c r="E56" s="6"/>
    </row>
    <row r="59" spans="2:5" s="3" customFormat="1" ht="15" customHeight="1">
      <c r="B59" s="5"/>
      <c r="C59" s="5"/>
      <c r="E59" s="4"/>
    </row>
    <row r="60" spans="2:5" s="3" customFormat="1" ht="15" customHeight="1">
      <c r="B60" s="5"/>
      <c r="C60" s="5"/>
      <c r="D60" s="5"/>
      <c r="E60" s="4"/>
    </row>
  </sheetData>
  <sheetProtection/>
  <mergeCells count="4">
    <mergeCell ref="A1:E1"/>
    <mergeCell ref="A3:E3"/>
    <mergeCell ref="A4:E4"/>
    <mergeCell ref="A2:E2"/>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26" customWidth="1"/>
    <col min="2" max="4" width="16.7109375" style="225" customWidth="1"/>
    <col min="5" max="6" width="16.7109375" style="224" customWidth="1"/>
    <col min="7" max="16384" width="15.7109375" style="129" customWidth="1"/>
  </cols>
  <sheetData>
    <row r="1" spans="1:6" s="256" customFormat="1" ht="24.75" customHeight="1">
      <c r="A1" s="353" t="s">
        <v>0</v>
      </c>
      <c r="B1" s="353"/>
      <c r="C1" s="353"/>
      <c r="D1" s="353"/>
      <c r="E1" s="353"/>
      <c r="F1" s="353"/>
    </row>
    <row r="2" spans="1:6" s="255" customFormat="1" ht="15" customHeight="1">
      <c r="A2" s="227"/>
      <c r="B2" s="252"/>
      <c r="C2" s="252"/>
      <c r="D2" s="252"/>
      <c r="E2" s="252"/>
      <c r="F2" s="252"/>
    </row>
    <row r="3" spans="1:6" s="254" customFormat="1" ht="15" customHeight="1">
      <c r="A3" s="354" t="s">
        <v>171</v>
      </c>
      <c r="B3" s="354"/>
      <c r="C3" s="354"/>
      <c r="D3" s="354"/>
      <c r="E3" s="354"/>
      <c r="F3" s="354"/>
    </row>
    <row r="4" spans="1:6" s="254" customFormat="1" ht="15" customHeight="1">
      <c r="A4" s="354" t="s">
        <v>183</v>
      </c>
      <c r="B4" s="354"/>
      <c r="C4" s="354"/>
      <c r="D4" s="354"/>
      <c r="E4" s="354"/>
      <c r="F4" s="354"/>
    </row>
    <row r="5" spans="1:6" s="251" customFormat="1" ht="15" customHeight="1">
      <c r="A5" s="227"/>
      <c r="B5" s="253"/>
      <c r="C5" s="253"/>
      <c r="D5" s="253"/>
      <c r="E5" s="252"/>
      <c r="F5" s="252"/>
    </row>
    <row r="6" spans="2:6" ht="30" customHeight="1">
      <c r="B6" s="194" t="s">
        <v>1</v>
      </c>
      <c r="C6" s="194" t="s">
        <v>2</v>
      </c>
      <c r="D6" s="194" t="s">
        <v>3</v>
      </c>
      <c r="E6" s="194" t="s">
        <v>98</v>
      </c>
      <c r="F6" s="194" t="s">
        <v>4</v>
      </c>
    </row>
    <row r="7" spans="1:6" ht="15" customHeight="1">
      <c r="A7" s="242" t="s">
        <v>170</v>
      </c>
      <c r="B7" s="228"/>
      <c r="C7" s="228"/>
      <c r="D7" s="228"/>
      <c r="E7" s="228"/>
      <c r="F7" s="228"/>
    </row>
    <row r="8" spans="1:6" ht="15" customHeight="1">
      <c r="A8" s="242" t="s">
        <v>169</v>
      </c>
      <c r="B8" s="250"/>
      <c r="C8" s="250"/>
      <c r="D8" s="250"/>
      <c r="E8" s="250"/>
      <c r="F8" s="250"/>
    </row>
    <row r="9" spans="1:6" ht="15" customHeight="1">
      <c r="A9" s="237" t="s">
        <v>168</v>
      </c>
      <c r="B9" s="189">
        <f>'[3]Loss Expenses Paid YTD-16'!E21</f>
        <v>1004457.94</v>
      </c>
      <c r="C9" s="189">
        <f>'[3]Loss Expenses Paid YTD-16'!E15+'[1]4Q14 Trial Balance @ 1-29-15 '!$E$284</f>
        <v>2291132.73</v>
      </c>
      <c r="D9" s="189">
        <f>'[3]Loss Expenses Paid YTD-16'!E9+'[1]4Q14 Trial Balance @ 1-29-15 '!$E$281</f>
        <v>551118.8300000001</v>
      </c>
      <c r="E9" s="127">
        <v>0</v>
      </c>
      <c r="F9" s="189">
        <f>SUM(B9:E9)</f>
        <v>3846709.5</v>
      </c>
    </row>
    <row r="10" spans="1:6" ht="15" customHeight="1">
      <c r="A10" s="237" t="s">
        <v>150</v>
      </c>
      <c r="B10" s="239">
        <f>'[3]Loss Expenses Paid YTD-16'!E22</f>
        <v>108055.91</v>
      </c>
      <c r="C10" s="239">
        <f>'[3]Loss Expenses Paid YTD-16'!E16</f>
        <v>554136.67</v>
      </c>
      <c r="D10" s="239">
        <f>'[3]Loss Expenses Paid YTD-16'!E10+'[1]4Q14 Trial Balance @ 1-29-15 '!$E$282</f>
        <v>139761.34</v>
      </c>
      <c r="E10" s="127">
        <v>0</v>
      </c>
      <c r="F10" s="239">
        <f>SUM(B10:E10)</f>
        <v>801953.92</v>
      </c>
    </row>
    <row r="11" spans="1:6" ht="15" customHeight="1">
      <c r="A11" s="237" t="s">
        <v>149</v>
      </c>
      <c r="B11" s="127">
        <f>'[3]Loss Expenses Paid YTD-16'!E23</f>
        <v>0</v>
      </c>
      <c r="C11" s="239">
        <f>'[3]Loss Expenses Paid YTD-16'!E17</f>
        <v>1126.36</v>
      </c>
      <c r="D11" s="127">
        <f>'[3]Loss Expenses Paid YTD-16'!E11</f>
        <v>0</v>
      </c>
      <c r="E11" s="127">
        <v>0</v>
      </c>
      <c r="F11" s="239">
        <f>SUM(B11:E11)</f>
        <v>1126.36</v>
      </c>
    </row>
    <row r="12" spans="1:6" ht="15" customHeight="1" thickBot="1">
      <c r="A12" s="236" t="s">
        <v>148</v>
      </c>
      <c r="B12" s="90">
        <f>SUM(B9:B11)</f>
        <v>1112513.8499999999</v>
      </c>
      <c r="C12" s="90">
        <f>SUM(C9:C11)</f>
        <v>2846395.76</v>
      </c>
      <c r="D12" s="90">
        <f>SUM(D9:D11)</f>
        <v>690880.17</v>
      </c>
      <c r="E12" s="186">
        <f>SUM(E9:E11)</f>
        <v>0</v>
      </c>
      <c r="F12" s="246">
        <f>SUM(F9:F11)</f>
        <v>4649789.78</v>
      </c>
    </row>
    <row r="13" spans="1:6" ht="15" customHeight="1" thickTop="1">
      <c r="A13" s="242"/>
      <c r="B13" s="241"/>
      <c r="C13" s="241"/>
      <c r="D13" s="241"/>
      <c r="E13" s="172"/>
      <c r="F13" s="240"/>
    </row>
    <row r="14" spans="1:6" ht="15" customHeight="1">
      <c r="A14" s="242" t="s">
        <v>189</v>
      </c>
      <c r="B14" s="241"/>
      <c r="C14" s="241"/>
      <c r="D14" s="241"/>
      <c r="E14" s="172"/>
      <c r="F14" s="240"/>
    </row>
    <row r="15" spans="1:6" ht="15" customHeight="1">
      <c r="A15" s="237" t="s">
        <v>165</v>
      </c>
      <c r="B15" s="239">
        <f>'[3]Unpaid Loss Reserves-13'!B9</f>
        <v>787767.01</v>
      </c>
      <c r="C15" s="239">
        <f>'[3]Unpaid Loss Reserves-13'!C9</f>
        <v>86000.61</v>
      </c>
      <c r="D15" s="239">
        <f>'[3]Unpaid Loss Reserves-13'!D9</f>
        <v>37261.78</v>
      </c>
      <c r="E15" s="127">
        <v>0</v>
      </c>
      <c r="F15" s="238">
        <f>SUM(B15:E15)+1</f>
        <v>911030.4</v>
      </c>
    </row>
    <row r="16" spans="1:6" ht="15" customHeight="1">
      <c r="A16" s="237" t="s">
        <v>164</v>
      </c>
      <c r="B16" s="239">
        <f>'[3]Unpaid Loss Reserves-13'!B10</f>
        <v>104926.83</v>
      </c>
      <c r="C16" s="239">
        <f>'[3]Unpaid Loss Reserves-13'!C10</f>
        <v>70387.06</v>
      </c>
      <c r="D16" s="239">
        <f>'[3]Unpaid Loss Reserves-13'!D10</f>
        <v>68100</v>
      </c>
      <c r="E16" s="127">
        <v>0</v>
      </c>
      <c r="F16" s="238">
        <f>SUM(B16:E16)</f>
        <v>243413.89</v>
      </c>
    </row>
    <row r="17" spans="1:6" ht="15" customHeight="1">
      <c r="A17" s="237" t="s">
        <v>163</v>
      </c>
      <c r="B17" s="127">
        <f>'[3]Unpaid Loss Reserves-13'!B11</f>
        <v>0</v>
      </c>
      <c r="C17" s="127">
        <f>'[3]Unpaid Loss Reserves-13'!C11</f>
        <v>0</v>
      </c>
      <c r="D17" s="127">
        <f>'[3]Unpaid Loss Reserves-13'!D11</f>
        <v>0</v>
      </c>
      <c r="E17" s="127">
        <v>0</v>
      </c>
      <c r="F17" s="127">
        <f>SUM(B17:E17)</f>
        <v>0</v>
      </c>
    </row>
    <row r="18" spans="1:6" ht="15" customHeight="1" thickBot="1">
      <c r="A18" s="236" t="s">
        <v>148</v>
      </c>
      <c r="B18" s="90">
        <f>SUM(B15:B17)</f>
        <v>892693.84</v>
      </c>
      <c r="C18" s="90">
        <f>SUM(C15:C17)</f>
        <v>156387.66999999998</v>
      </c>
      <c r="D18" s="90">
        <f>SUM(D15:D17)</f>
        <v>105361.78</v>
      </c>
      <c r="E18" s="186">
        <f>SUM(E15:E17)</f>
        <v>0</v>
      </c>
      <c r="F18" s="246">
        <f>SUM(F15:F17)</f>
        <v>1154444.29</v>
      </c>
    </row>
    <row r="19" spans="1:6" ht="15" customHeight="1" thickTop="1">
      <c r="A19" s="242"/>
      <c r="B19" s="75"/>
      <c r="C19" s="75"/>
      <c r="D19" s="75"/>
      <c r="E19" s="249"/>
      <c r="F19" s="248"/>
    </row>
    <row r="20" spans="1:6" ht="15" customHeight="1">
      <c r="A20" s="242" t="s">
        <v>188</v>
      </c>
      <c r="B20" s="172"/>
      <c r="C20" s="172"/>
      <c r="D20" s="172"/>
      <c r="E20" s="172"/>
      <c r="F20" s="234"/>
    </row>
    <row r="21" spans="1:6" ht="15" customHeight="1">
      <c r="A21" s="237" t="s">
        <v>165</v>
      </c>
      <c r="B21" s="239">
        <f>'[3]Unpaid Loss Reserves-13'!B16</f>
        <v>566594.32</v>
      </c>
      <c r="C21" s="239">
        <f>'[3]Unpaid Loss Reserves-13'!C16</f>
        <v>38841.35</v>
      </c>
      <c r="D21" s="127">
        <f>'[3]Unpaid Loss Reserves-13'!D16</f>
        <v>0</v>
      </c>
      <c r="E21" s="127">
        <v>0</v>
      </c>
      <c r="F21" s="238">
        <f>SUM(B21:E21)-1</f>
        <v>605434.6699999999</v>
      </c>
    </row>
    <row r="22" spans="1:6" ht="15" customHeight="1">
      <c r="A22" s="237" t="s">
        <v>164</v>
      </c>
      <c r="B22" s="239">
        <f>'[3]Unpaid Loss Reserves-13'!B17</f>
        <v>75467.68</v>
      </c>
      <c r="C22" s="239">
        <f>'[3]Unpaid Loss Reserves-13'!C17</f>
        <v>31789.65</v>
      </c>
      <c r="D22" s="127">
        <f>'[3]Unpaid Loss Reserves-13'!D17</f>
        <v>0</v>
      </c>
      <c r="E22" s="127">
        <v>0</v>
      </c>
      <c r="F22" s="238">
        <f>SUM(B22:E22)+1</f>
        <v>107258.32999999999</v>
      </c>
    </row>
    <row r="23" spans="1:6" ht="15" customHeight="1">
      <c r="A23" s="237" t="s">
        <v>163</v>
      </c>
      <c r="B23" s="127">
        <f>'[3]Unpaid Loss Reserves-13'!B18</f>
        <v>0</v>
      </c>
      <c r="C23" s="127">
        <f>'[3]Unpaid Loss Reserves-13'!C18</f>
        <v>0</v>
      </c>
      <c r="D23" s="127">
        <f>'[3]Unpaid Loss Reserves-13'!D18</f>
        <v>0</v>
      </c>
      <c r="E23" s="127">
        <v>0</v>
      </c>
      <c r="F23" s="127">
        <f>SUM(B23:E23)</f>
        <v>0</v>
      </c>
    </row>
    <row r="24" spans="1:6" ht="15" customHeight="1" thickBot="1">
      <c r="A24" s="236" t="s">
        <v>148</v>
      </c>
      <c r="B24" s="90">
        <f>SUM(B21:B23)</f>
        <v>642062</v>
      </c>
      <c r="C24" s="90">
        <f>SUM(C21:C23)</f>
        <v>70631</v>
      </c>
      <c r="D24" s="186">
        <f>SUM(D21:D23)</f>
        <v>0</v>
      </c>
      <c r="E24" s="186">
        <f>SUM(E21:E23)</f>
        <v>0</v>
      </c>
      <c r="F24" s="246">
        <f>SUM(F21:F23)</f>
        <v>712692.9999999999</v>
      </c>
    </row>
    <row r="25" spans="1:6" ht="15" customHeight="1" thickTop="1">
      <c r="A25" s="242"/>
      <c r="B25" s="241"/>
      <c r="C25" s="241"/>
      <c r="D25" s="241"/>
      <c r="E25" s="172"/>
      <c r="F25" s="240"/>
    </row>
    <row r="26" spans="1:6" ht="15" customHeight="1">
      <c r="A26" s="242" t="s">
        <v>172</v>
      </c>
      <c r="B26" s="245"/>
      <c r="C26" s="245"/>
      <c r="D26" s="245"/>
      <c r="E26" s="172"/>
      <c r="F26" s="240"/>
    </row>
    <row r="27" spans="1:6" ht="15" customHeight="1">
      <c r="A27" s="242" t="s">
        <v>167</v>
      </c>
      <c r="B27" s="245"/>
      <c r="C27" s="245"/>
      <c r="D27" s="245"/>
      <c r="E27" s="172"/>
      <c r="F27" s="240"/>
    </row>
    <row r="28" spans="1:6" ht="15" customHeight="1">
      <c r="A28" s="237" t="s">
        <v>165</v>
      </c>
      <c r="B28" s="127">
        <v>0</v>
      </c>
      <c r="C28" s="239">
        <v>1771754.92</v>
      </c>
      <c r="D28" s="239">
        <v>584078.47</v>
      </c>
      <c r="E28" s="239">
        <v>52262.79</v>
      </c>
      <c r="F28" s="238">
        <f>SUM(B28:E28)</f>
        <v>2408096.1799999997</v>
      </c>
    </row>
    <row r="29" spans="1:6" ht="15" customHeight="1">
      <c r="A29" s="237" t="s">
        <v>164</v>
      </c>
      <c r="B29" s="127">
        <v>0</v>
      </c>
      <c r="C29" s="239">
        <v>93019.84</v>
      </c>
      <c r="D29" s="239">
        <v>63462.93</v>
      </c>
      <c r="E29" s="238">
        <v>10118.07</v>
      </c>
      <c r="F29" s="238">
        <f>SUM(B29:E29)</f>
        <v>166600.84</v>
      </c>
    </row>
    <row r="30" spans="1:6" ht="15" customHeight="1">
      <c r="A30" s="237" t="s">
        <v>163</v>
      </c>
      <c r="B30" s="127">
        <v>0</v>
      </c>
      <c r="C30" s="127">
        <v>0</v>
      </c>
      <c r="D30" s="127">
        <v>0</v>
      </c>
      <c r="E30" s="127">
        <v>0</v>
      </c>
      <c r="F30" s="127">
        <f>SUM(B30:E30)</f>
        <v>0</v>
      </c>
    </row>
    <row r="31" spans="1:6" ht="15" customHeight="1" thickBot="1">
      <c r="A31" s="236" t="s">
        <v>148</v>
      </c>
      <c r="B31" s="186">
        <f>SUM(B28:B30)</f>
        <v>0</v>
      </c>
      <c r="C31" s="90">
        <f>SUM(C28:C30)</f>
        <v>1864774.76</v>
      </c>
      <c r="D31" s="90">
        <f>SUM(D28:D30)</f>
        <v>647541.4</v>
      </c>
      <c r="E31" s="247">
        <f>SUM(E28:E30)</f>
        <v>62380.86</v>
      </c>
      <c r="F31" s="246">
        <f>SUM(F28:F30)</f>
        <v>2574697.0199999996</v>
      </c>
    </row>
    <row r="32" spans="1:6" s="243" customFormat="1" ht="15" customHeight="1" thickTop="1">
      <c r="A32" s="242"/>
      <c r="B32" s="245"/>
      <c r="C32" s="245"/>
      <c r="D32" s="245"/>
      <c r="E32" s="245"/>
      <c r="F32" s="244"/>
    </row>
    <row r="33" spans="1:6" ht="15" customHeight="1">
      <c r="A33" s="242" t="s">
        <v>166</v>
      </c>
      <c r="B33" s="241"/>
      <c r="C33" s="241"/>
      <c r="D33" s="241"/>
      <c r="E33" s="172"/>
      <c r="F33" s="240"/>
    </row>
    <row r="34" spans="1:6" ht="15" customHeight="1">
      <c r="A34" s="237" t="s">
        <v>165</v>
      </c>
      <c r="B34" s="239">
        <f>B9+B15+B21-B28</f>
        <v>2358819.27</v>
      </c>
      <c r="C34" s="239">
        <f>C9+C15+C21-C28</f>
        <v>644219.77</v>
      </c>
      <c r="D34" s="239">
        <f>D9+D15+D21-D28+1</f>
        <v>4303.14000000013</v>
      </c>
      <c r="E34" s="291">
        <f>E9+E15+E21-E28</f>
        <v>-52262.79</v>
      </c>
      <c r="F34" s="238">
        <f>SUM(B34:E34)</f>
        <v>2955079.39</v>
      </c>
    </row>
    <row r="35" spans="1:6" ht="15" customHeight="1">
      <c r="A35" s="237" t="s">
        <v>164</v>
      </c>
      <c r="B35" s="239">
        <f>B10+B16+B22-B29+1</f>
        <v>288451.42</v>
      </c>
      <c r="C35" s="239">
        <f aca="true" t="shared" si="0" ref="B35:E36">C10+C16+C22-C29</f>
        <v>563293.54</v>
      </c>
      <c r="D35" s="239">
        <f t="shared" si="0"/>
        <v>144398.41</v>
      </c>
      <c r="E35" s="291">
        <f t="shared" si="0"/>
        <v>-10118.07</v>
      </c>
      <c r="F35" s="238">
        <f>SUM(B35:E35)</f>
        <v>986025.3</v>
      </c>
    </row>
    <row r="36" spans="1:6" ht="15" customHeight="1">
      <c r="A36" s="237" t="s">
        <v>163</v>
      </c>
      <c r="B36" s="290">
        <f t="shared" si="0"/>
        <v>0</v>
      </c>
      <c r="C36" s="239">
        <f t="shared" si="0"/>
        <v>1126.36</v>
      </c>
      <c r="D36" s="290">
        <f t="shared" si="0"/>
        <v>0</v>
      </c>
      <c r="E36" s="290">
        <f t="shared" si="0"/>
        <v>0</v>
      </c>
      <c r="F36" s="239">
        <f>SUM(B36:E36)</f>
        <v>1126.36</v>
      </c>
    </row>
    <row r="37" spans="1:6" ht="15" customHeight="1" thickBot="1">
      <c r="A37" s="236" t="s">
        <v>148</v>
      </c>
      <c r="B37" s="235">
        <f>SUM(B34:B36)-1</f>
        <v>2647269.69</v>
      </c>
      <c r="C37" s="235">
        <f>SUM(C34:C36)</f>
        <v>1208639.6700000002</v>
      </c>
      <c r="D37" s="235">
        <f>SUM(D34:D36)-1</f>
        <v>148700.55000000013</v>
      </c>
      <c r="E37" s="235">
        <f>SUM(E34:E36)</f>
        <v>-62380.86</v>
      </c>
      <c r="F37" s="235">
        <f>SUM(F34:F36)-1</f>
        <v>3942230.0500000003</v>
      </c>
    </row>
    <row r="38" spans="2:4" ht="15" customHeight="1" thickTop="1">
      <c r="B38" s="234"/>
      <c r="C38" s="234"/>
      <c r="D38" s="234"/>
    </row>
    <row r="39" spans="1:6" s="229" customFormat="1" ht="15" customHeight="1">
      <c r="A39" s="233"/>
      <c r="B39" s="232"/>
      <c r="C39" s="232"/>
      <c r="D39" s="232"/>
      <c r="E39" s="231"/>
      <c r="F39" s="231"/>
    </row>
    <row r="40" spans="2:4" ht="15" customHeight="1">
      <c r="B40" s="228"/>
      <c r="C40" s="228"/>
      <c r="D40" s="228"/>
    </row>
    <row r="41" spans="2:4" ht="15" customHeight="1">
      <c r="B41" s="228"/>
      <c r="C41" s="228"/>
      <c r="D41" s="228"/>
    </row>
    <row r="42" spans="2:4" ht="15" customHeight="1">
      <c r="B42" s="228"/>
      <c r="C42" s="228"/>
      <c r="D42" s="228"/>
    </row>
    <row r="43" spans="1:4" ht="15" customHeight="1">
      <c r="A43" s="227"/>
      <c r="B43" s="228"/>
      <c r="C43" s="228"/>
      <c r="D43" s="228"/>
    </row>
    <row r="44" spans="1:4" ht="15" customHeight="1">
      <c r="A44" s="227"/>
      <c r="B44" s="228"/>
      <c r="C44" s="228"/>
      <c r="D44" s="228"/>
    </row>
    <row r="45" spans="1:4" ht="15" customHeight="1">
      <c r="A45" s="227"/>
      <c r="B45" s="228"/>
      <c r="C45" s="228"/>
      <c r="D45" s="228"/>
    </row>
    <row r="46" spans="1:4" ht="15" customHeight="1">
      <c r="A46" s="227"/>
      <c r="B46" s="228"/>
      <c r="C46" s="228"/>
      <c r="D46" s="228"/>
    </row>
    <row r="47" spans="1:4" ht="15" customHeight="1">
      <c r="A47" s="227"/>
      <c r="B47" s="228"/>
      <c r="C47" s="228"/>
      <c r="D47" s="228"/>
    </row>
    <row r="48" spans="1:4" ht="15" customHeight="1">
      <c r="A48" s="227"/>
      <c r="B48" s="228"/>
      <c r="C48" s="228"/>
      <c r="D48" s="228"/>
    </row>
    <row r="49" spans="1:4" s="129" customFormat="1" ht="15" customHeight="1">
      <c r="A49" s="227"/>
      <c r="B49" s="228"/>
      <c r="C49" s="228"/>
      <c r="D49" s="228"/>
    </row>
    <row r="50" spans="1:4" s="129" customFormat="1" ht="15" customHeight="1">
      <c r="A50" s="227"/>
      <c r="B50" s="228"/>
      <c r="C50" s="228"/>
      <c r="D50" s="228"/>
    </row>
    <row r="51" spans="1:4" s="129" customFormat="1" ht="15" customHeight="1">
      <c r="A51" s="227"/>
      <c r="B51" s="228"/>
      <c r="C51" s="228"/>
      <c r="D51" s="228"/>
    </row>
    <row r="52" spans="1:4" s="129" customFormat="1" ht="15" customHeight="1">
      <c r="A52" s="227"/>
      <c r="B52" s="228"/>
      <c r="C52" s="228"/>
      <c r="D52" s="228"/>
    </row>
    <row r="53" spans="1:4" s="129" customFormat="1" ht="15" customHeight="1">
      <c r="A53" s="227"/>
      <c r="B53" s="228"/>
      <c r="C53" s="228"/>
      <c r="D53" s="228"/>
    </row>
    <row r="54" spans="1:4" s="129" customFormat="1" ht="15" customHeight="1">
      <c r="A54" s="227"/>
      <c r="B54" s="228"/>
      <c r="C54" s="228"/>
      <c r="D54" s="228"/>
    </row>
    <row r="55" spans="1:4" s="129" customFormat="1" ht="15" customHeight="1">
      <c r="A55" s="227"/>
      <c r="B55" s="225"/>
      <c r="C55" s="225"/>
      <c r="D55" s="225"/>
    </row>
    <row r="56" spans="1:4" s="129" customFormat="1" ht="15" customHeight="1">
      <c r="A56" s="227"/>
      <c r="B56" s="225"/>
      <c r="C56" s="225"/>
      <c r="D56" s="225"/>
    </row>
    <row r="57" spans="1:4" s="129" customFormat="1" ht="15" customHeight="1">
      <c r="A57" s="227"/>
      <c r="B57" s="225"/>
      <c r="C57" s="225"/>
      <c r="D57" s="225"/>
    </row>
    <row r="58" spans="1:4" s="129" customFormat="1" ht="15" customHeight="1">
      <c r="A58" s="227"/>
      <c r="B58" s="225"/>
      <c r="C58" s="225"/>
      <c r="D58" s="225"/>
    </row>
    <row r="59" spans="1:4" s="129" customFormat="1" ht="15" customHeight="1">
      <c r="A59" s="227"/>
      <c r="B59" s="225"/>
      <c r="C59" s="225"/>
      <c r="D59" s="225"/>
    </row>
    <row r="60" spans="1:4" s="129" customFormat="1" ht="15" customHeight="1">
      <c r="A60" s="227"/>
      <c r="B60" s="225"/>
      <c r="C60" s="225"/>
      <c r="D60" s="225"/>
    </row>
    <row r="61" spans="1:4" s="129" customFormat="1" ht="15" customHeight="1">
      <c r="A61" s="227"/>
      <c r="B61" s="225"/>
      <c r="C61" s="225"/>
      <c r="D61" s="225"/>
    </row>
    <row r="62" spans="1:4" s="129" customFormat="1" ht="15" customHeight="1">
      <c r="A62" s="227"/>
      <c r="B62" s="225"/>
      <c r="C62" s="225"/>
      <c r="D62" s="225"/>
    </row>
    <row r="63" spans="1:4" s="129" customFormat="1" ht="15" customHeight="1">
      <c r="A63" s="227"/>
      <c r="B63" s="225"/>
      <c r="C63" s="225"/>
      <c r="D63" s="225"/>
    </row>
    <row r="64" spans="1:4" s="129" customFormat="1" ht="15" customHeight="1">
      <c r="A64" s="227"/>
      <c r="B64" s="225"/>
      <c r="C64" s="225"/>
      <c r="D64" s="225"/>
    </row>
    <row r="65" s="129" customFormat="1" ht="15" customHeight="1">
      <c r="A65" s="227"/>
    </row>
    <row r="66" s="129" customFormat="1" ht="15" customHeight="1">
      <c r="A66" s="227"/>
    </row>
    <row r="67" s="129" customFormat="1" ht="15" customHeight="1">
      <c r="A67" s="227"/>
    </row>
    <row r="68" s="129" customFormat="1" ht="15" customHeight="1">
      <c r="A68" s="227"/>
    </row>
    <row r="69" s="129" customFormat="1" ht="15" customHeight="1">
      <c r="A69" s="227"/>
    </row>
    <row r="70" s="129" customFormat="1" ht="15" customHeight="1">
      <c r="A70" s="227"/>
    </row>
    <row r="71" s="129" customFormat="1" ht="15" customHeight="1">
      <c r="A71" s="227"/>
    </row>
    <row r="72" s="129" customFormat="1" ht="15" customHeight="1">
      <c r="A72" s="227"/>
    </row>
    <row r="73" s="129" customFormat="1" ht="15" customHeight="1">
      <c r="A73" s="227"/>
    </row>
    <row r="74" s="129" customFormat="1" ht="15" customHeight="1">
      <c r="A74" s="227"/>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0" customWidth="1"/>
    <col min="2" max="2" width="19.00390625" style="167" customWidth="1"/>
    <col min="3" max="3" width="18.421875" style="167" customWidth="1"/>
    <col min="4" max="4" width="18.140625" style="167" customWidth="1"/>
    <col min="5" max="5" width="19.28125" style="41" customWidth="1"/>
    <col min="6" max="6" width="20.7109375" style="41" customWidth="1"/>
    <col min="7" max="7" width="15.7109375" style="41" customWidth="1"/>
    <col min="8" max="16384" width="15.7109375" style="40" customWidth="1"/>
  </cols>
  <sheetData>
    <row r="1" spans="1:7" s="279" customFormat="1" ht="30" customHeight="1">
      <c r="A1" s="284" t="s">
        <v>0</v>
      </c>
      <c r="B1" s="283"/>
      <c r="C1" s="283"/>
      <c r="D1" s="283"/>
      <c r="E1" s="282"/>
      <c r="F1" s="281"/>
      <c r="G1" s="280"/>
    </row>
    <row r="2" spans="1:6" ht="15" customHeight="1">
      <c r="A2" s="110"/>
      <c r="B2" s="278"/>
      <c r="C2" s="278"/>
      <c r="D2" s="278"/>
      <c r="E2" s="278"/>
      <c r="F2" s="272"/>
    </row>
    <row r="3" spans="1:7" s="161" customFormat="1" ht="15" customHeight="1">
      <c r="A3" s="277" t="s">
        <v>176</v>
      </c>
      <c r="B3" s="276"/>
      <c r="C3" s="276"/>
      <c r="D3" s="276"/>
      <c r="E3" s="275"/>
      <c r="F3" s="274"/>
      <c r="G3" s="162"/>
    </row>
    <row r="4" spans="1:7" s="161" customFormat="1" ht="15" customHeight="1">
      <c r="A4" s="277" t="s">
        <v>175</v>
      </c>
      <c r="B4" s="276"/>
      <c r="C4" s="276"/>
      <c r="D4" s="276"/>
      <c r="E4" s="275"/>
      <c r="F4" s="274"/>
      <c r="G4" s="162"/>
    </row>
    <row r="5" spans="1:7" s="161" customFormat="1" ht="15" customHeight="1">
      <c r="A5" s="66" t="s">
        <v>184</v>
      </c>
      <c r="B5" s="276"/>
      <c r="C5" s="276"/>
      <c r="D5" s="276"/>
      <c r="E5" s="275"/>
      <c r="F5" s="274"/>
      <c r="G5" s="162"/>
    </row>
    <row r="6" spans="1:6" ht="15" customHeight="1">
      <c r="A6" s="273"/>
      <c r="E6" s="272"/>
      <c r="F6" s="272"/>
    </row>
    <row r="7" spans="1:6" ht="30" customHeight="1">
      <c r="A7" s="125"/>
      <c r="B7" s="194" t="s">
        <v>1</v>
      </c>
      <c r="C7" s="194" t="s">
        <v>2</v>
      </c>
      <c r="D7" s="194" t="s">
        <v>3</v>
      </c>
      <c r="E7" s="194" t="s">
        <v>98</v>
      </c>
      <c r="F7" s="271" t="s">
        <v>4</v>
      </c>
    </row>
    <row r="8" spans="1:6" ht="30" customHeight="1">
      <c r="A8" s="270" t="s">
        <v>174</v>
      </c>
      <c r="B8" s="269"/>
      <c r="C8" s="269"/>
      <c r="D8" s="269"/>
      <c r="F8" s="268"/>
    </row>
    <row r="9" spans="1:37" ht="15" customHeight="1">
      <c r="A9" s="40" t="s">
        <v>5</v>
      </c>
      <c r="B9" s="189">
        <f>'[3]Loss Expenses Paid QTD-15'!K21</f>
        <v>273281.54</v>
      </c>
      <c r="C9" s="189">
        <f>'[3]Loss Expenses Paid QTD-15'!K15</f>
        <v>200412.74</v>
      </c>
      <c r="D9" s="189">
        <f>'[3]Loss Expenses Paid QTD-15'!K9</f>
        <v>14207.79</v>
      </c>
      <c r="E9" s="127">
        <v>0</v>
      </c>
      <c r="F9" s="189">
        <f>SUM(B9:E9)+1</f>
        <v>487903.06999999995</v>
      </c>
      <c r="G9" s="24"/>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51" customFormat="1" ht="15" customHeight="1">
      <c r="A10" s="51" t="s">
        <v>6</v>
      </c>
      <c r="B10" s="221">
        <f>'[3]Loss Expenses Paid QTD-15'!K22</f>
        <v>46241.11</v>
      </c>
      <c r="C10" s="221">
        <f>'[3]Loss Expenses Paid QTD-15'!K16</f>
        <v>32170.190000000002</v>
      </c>
      <c r="D10" s="221">
        <f>'[3]Loss Expenses Paid QTD-15'!K10</f>
        <v>39355.35</v>
      </c>
      <c r="E10" s="127">
        <v>0</v>
      </c>
      <c r="F10" s="259">
        <f>SUM(B10:E10)-1</f>
        <v>117765.65</v>
      </c>
      <c r="G10" s="24"/>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row>
    <row r="11" spans="1:37" s="51" customFormat="1" ht="15" customHeight="1">
      <c r="A11" s="51" t="s">
        <v>7</v>
      </c>
      <c r="B11" s="127">
        <f>'[3]Loss Expenses Paid QTD-15'!K23</f>
        <v>0</v>
      </c>
      <c r="C11" s="127">
        <f>'[3]Loss Expenses Paid QTD-15'!K17</f>
        <v>0</v>
      </c>
      <c r="D11" s="127">
        <f>'[3]Loss Expenses Paid QTD-15'!K11</f>
        <v>0</v>
      </c>
      <c r="E11" s="127">
        <v>0</v>
      </c>
      <c r="F11" s="127">
        <f>SUM(B11:E11)</f>
        <v>0</v>
      </c>
      <c r="G11" s="24"/>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row>
    <row r="12" spans="1:37" s="51" customFormat="1" ht="15" customHeight="1" thickBot="1">
      <c r="A12" s="265" t="s">
        <v>148</v>
      </c>
      <c r="B12" s="285">
        <f>SUM(B9:B11)</f>
        <v>319522.64999999997</v>
      </c>
      <c r="C12" s="285">
        <f>SUM(C9:C11)</f>
        <v>232582.93</v>
      </c>
      <c r="D12" s="285">
        <f>SUM(D9:D11)</f>
        <v>53563.14</v>
      </c>
      <c r="E12" s="186">
        <f>SUM(E9:E11)</f>
        <v>0</v>
      </c>
      <c r="F12" s="288">
        <f>SUM(F9:F11)</f>
        <v>605668.72</v>
      </c>
      <c r="G12" s="14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row>
    <row r="13" spans="2:37" s="51" customFormat="1" ht="15" customHeight="1" thickTop="1">
      <c r="B13" s="177"/>
      <c r="C13" s="177"/>
      <c r="D13" s="177"/>
      <c r="E13" s="24"/>
      <c r="F13" s="41"/>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row>
    <row r="14" spans="1:37" s="51" customFormat="1" ht="30" customHeight="1">
      <c r="A14" s="260" t="s">
        <v>190</v>
      </c>
      <c r="B14" s="177"/>
      <c r="C14" s="177"/>
      <c r="D14" s="177"/>
      <c r="E14" s="24"/>
      <c r="F14" s="145"/>
      <c r="G14" s="24"/>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row>
    <row r="15" spans="1:37" s="51" customFormat="1" ht="15" customHeight="1">
      <c r="A15" s="40" t="s">
        <v>5</v>
      </c>
      <c r="B15" s="221">
        <f>'[3]Unpaid Loss Expense Reserves-14'!B22</f>
        <v>261249.09999999998</v>
      </c>
      <c r="C15" s="221">
        <f>'[3]Unpaid Loss Expense Reserves-14'!C22</f>
        <v>39457.83</v>
      </c>
      <c r="D15" s="221">
        <f>'[3]Unpaid Loss Expense Reserves-14'!D22</f>
        <v>8364.16</v>
      </c>
      <c r="E15" s="178">
        <v>0</v>
      </c>
      <c r="F15" s="221">
        <f>SUM(B15:E15)</f>
        <v>309071.08999999997</v>
      </c>
      <c r="G15" s="24"/>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row>
    <row r="16" spans="1:37" s="51" customFormat="1" ht="15" customHeight="1">
      <c r="A16" s="51" t="s">
        <v>6</v>
      </c>
      <c r="B16" s="221">
        <f>'[3]Unpaid Loss Expense Reserves-14'!B23</f>
        <v>34797.14</v>
      </c>
      <c r="C16" s="221">
        <f>'[3]Unpaid Loss Expense Reserves-14'!C23</f>
        <v>32294.21</v>
      </c>
      <c r="D16" s="221">
        <f>'[3]Unpaid Loss Expense Reserves-14'!D23</f>
        <v>15283.6</v>
      </c>
      <c r="E16" s="178">
        <v>0</v>
      </c>
      <c r="F16" s="259">
        <f>SUM(B16:E16)</f>
        <v>82374.95000000001</v>
      </c>
      <c r="G16" s="24"/>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row>
    <row r="17" spans="1:37" s="51" customFormat="1" ht="15" customHeight="1">
      <c r="A17" s="51" t="s">
        <v>7</v>
      </c>
      <c r="B17" s="178">
        <f>'[3]Unpaid Loss Expense Reserves-14'!B24</f>
        <v>0</v>
      </c>
      <c r="C17" s="178">
        <f>'[3]Unpaid Loss Expense Reserves-14'!C24</f>
        <v>0</v>
      </c>
      <c r="D17" s="178">
        <f>'[3]Unpaid Loss Expense Reserves-14'!D24</f>
        <v>0</v>
      </c>
      <c r="E17" s="178">
        <v>0</v>
      </c>
      <c r="F17" s="127">
        <f>SUM(B17:E17)</f>
        <v>0</v>
      </c>
      <c r="G17" s="2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row>
    <row r="18" spans="1:37" s="51" customFormat="1" ht="15" customHeight="1" thickBot="1">
      <c r="A18" s="265" t="s">
        <v>148</v>
      </c>
      <c r="B18" s="285">
        <f>SUM(B15:B17)</f>
        <v>296046.24</v>
      </c>
      <c r="C18" s="285">
        <f>SUM(C15:C17)</f>
        <v>71752.04000000001</v>
      </c>
      <c r="D18" s="285">
        <f>SUM(D15:D17)</f>
        <v>23647.760000000002</v>
      </c>
      <c r="E18" s="186">
        <f>SUM(E15:E17)</f>
        <v>0</v>
      </c>
      <c r="F18" s="288">
        <f>SUM(F15:F17)</f>
        <v>391446.04</v>
      </c>
      <c r="G18" s="145"/>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2:37" s="51" customFormat="1" ht="15" customHeight="1" thickTop="1">
      <c r="B19" s="177"/>
      <c r="C19" s="177"/>
      <c r="D19" s="177"/>
      <c r="E19" s="24"/>
      <c r="F19" s="41"/>
      <c r="G19" s="267"/>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row>
    <row r="20" spans="1:37" s="51" customFormat="1" ht="30" customHeight="1">
      <c r="A20" s="260" t="s">
        <v>193</v>
      </c>
      <c r="B20" s="264"/>
      <c r="C20" s="264"/>
      <c r="D20" s="264"/>
      <c r="E20" s="266"/>
      <c r="F20" s="145"/>
      <c r="G20" s="24"/>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row>
    <row r="21" spans="1:37" s="51" customFormat="1" ht="15" customHeight="1">
      <c r="A21" s="40" t="s">
        <v>5</v>
      </c>
      <c r="B21" s="221">
        <v>209741.25</v>
      </c>
      <c r="C21" s="221">
        <v>117773.07</v>
      </c>
      <c r="D21" s="221">
        <v>14347.7</v>
      </c>
      <c r="E21" s="178">
        <v>0</v>
      </c>
      <c r="F21" s="259">
        <f>SUM(B21:E21)</f>
        <v>341862.02</v>
      </c>
      <c r="G21" s="24"/>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row>
    <row r="22" spans="1:37" s="51" customFormat="1" ht="15" customHeight="1">
      <c r="A22" s="51" t="s">
        <v>8</v>
      </c>
      <c r="B22" s="221">
        <v>24452.9</v>
      </c>
      <c r="C22" s="221">
        <v>19880.39</v>
      </c>
      <c r="D22" s="221">
        <v>17412.18</v>
      </c>
      <c r="E22" s="178">
        <v>0</v>
      </c>
      <c r="F22" s="259">
        <f>SUM(B22:E22)</f>
        <v>61745.47</v>
      </c>
      <c r="G22" s="24"/>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row>
    <row r="23" spans="1:37" s="51" customFormat="1" ht="15" customHeight="1">
      <c r="A23" s="51" t="s">
        <v>7</v>
      </c>
      <c r="B23" s="127">
        <v>0</v>
      </c>
      <c r="C23" s="127">
        <v>0</v>
      </c>
      <c r="D23" s="127">
        <v>0</v>
      </c>
      <c r="E23" s="178">
        <v>0</v>
      </c>
      <c r="F23" s="127">
        <f>SUM(B23:E23)</f>
        <v>0</v>
      </c>
      <c r="G23" s="24"/>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row>
    <row r="24" spans="1:37" s="51" customFormat="1" ht="15" customHeight="1" thickBot="1">
      <c r="A24" s="265" t="s">
        <v>148</v>
      </c>
      <c r="B24" s="223">
        <f>SUM(B21:B23)</f>
        <v>234194.15</v>
      </c>
      <c r="C24" s="223">
        <f>SUM(C21:C23)</f>
        <v>137653.46000000002</v>
      </c>
      <c r="D24" s="223">
        <f>SUM(D21:D23)</f>
        <v>31759.88</v>
      </c>
      <c r="E24" s="186">
        <f>SUM(E21:E23)</f>
        <v>0</v>
      </c>
      <c r="F24" s="222">
        <f>SUM(F21:F23)</f>
        <v>403607.49</v>
      </c>
      <c r="G24" s="145"/>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row>
    <row r="25" spans="2:37" s="261" customFormat="1" ht="15" customHeight="1" thickTop="1">
      <c r="B25" s="264"/>
      <c r="C25" s="264"/>
      <c r="D25" s="264"/>
      <c r="E25" s="264"/>
      <c r="F25" s="264"/>
      <c r="G25" s="263"/>
      <c r="H25" s="258"/>
      <c r="I25" s="258"/>
      <c r="J25" s="258"/>
      <c r="K25" s="258"/>
      <c r="L25" s="258"/>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row>
    <row r="26" spans="1:37" s="51" customFormat="1" ht="30" customHeight="1">
      <c r="A26" s="260" t="s">
        <v>173</v>
      </c>
      <c r="B26" s="177"/>
      <c r="C26" s="177"/>
      <c r="D26" s="177"/>
      <c r="E26" s="177"/>
      <c r="F26" s="177"/>
      <c r="G26" s="24"/>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row>
    <row r="27" spans="1:37" s="51" customFormat="1" ht="15" customHeight="1">
      <c r="A27" s="51" t="s">
        <v>5</v>
      </c>
      <c r="B27" s="221">
        <f>B9+B15-B21+1</f>
        <v>324790.3899999999</v>
      </c>
      <c r="C27" s="173">
        <f aca="true" t="shared" si="0" ref="B27:E29">C9+C15-C21</f>
        <v>122097.5</v>
      </c>
      <c r="D27" s="221">
        <f t="shared" si="0"/>
        <v>8224.25</v>
      </c>
      <c r="E27" s="127">
        <f t="shared" si="0"/>
        <v>0</v>
      </c>
      <c r="F27" s="259">
        <f>SUM(B27:E27)</f>
        <v>455112.1399999999</v>
      </c>
      <c r="G27" s="24"/>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row>
    <row r="28" spans="1:37" s="51" customFormat="1" ht="15" customHeight="1">
      <c r="A28" s="51" t="s">
        <v>6</v>
      </c>
      <c r="B28" s="221">
        <f t="shared" si="0"/>
        <v>56585.35</v>
      </c>
      <c r="C28" s="221">
        <f t="shared" si="0"/>
        <v>44584.01</v>
      </c>
      <c r="D28" s="221">
        <f t="shared" si="0"/>
        <v>37226.77</v>
      </c>
      <c r="E28" s="127">
        <f t="shared" si="0"/>
        <v>0</v>
      </c>
      <c r="F28" s="259">
        <f>SUM(B28:E28)</f>
        <v>138396.13</v>
      </c>
      <c r="G28" s="24"/>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row>
    <row r="29" spans="1:37" s="51" customFormat="1" ht="15" customHeight="1">
      <c r="A29" s="51" t="s">
        <v>7</v>
      </c>
      <c r="B29" s="127">
        <f t="shared" si="0"/>
        <v>0</v>
      </c>
      <c r="C29" s="127">
        <f t="shared" si="0"/>
        <v>0</v>
      </c>
      <c r="D29" s="127">
        <f t="shared" si="0"/>
        <v>0</v>
      </c>
      <c r="E29" s="127">
        <f t="shared" si="0"/>
        <v>0</v>
      </c>
      <c r="F29" s="127">
        <f>SUM(B29:E29)</f>
        <v>0</v>
      </c>
      <c r="G29" s="24"/>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row>
    <row r="30" spans="1:37" ht="15" customHeight="1" thickBot="1">
      <c r="A30" s="68" t="s">
        <v>148</v>
      </c>
      <c r="B30" s="235">
        <f>SUM(B27:B29)-1</f>
        <v>381374.7399999999</v>
      </c>
      <c r="C30" s="235">
        <f>SUM(C27:C29)</f>
        <v>166681.51</v>
      </c>
      <c r="D30" s="235">
        <f>SUM(D27:D29)</f>
        <v>45451.02</v>
      </c>
      <c r="E30" s="289">
        <f>SUM(E27:E29)</f>
        <v>0</v>
      </c>
      <c r="F30" s="235">
        <f>SUM(F27:F29)</f>
        <v>593508.2699999999</v>
      </c>
      <c r="G30" s="24"/>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row>
    <row r="31" spans="2:38" ht="15" customHeight="1" thickTop="1">
      <c r="B31" s="168"/>
      <c r="C31" s="168"/>
      <c r="D31" s="168"/>
      <c r="F31" s="24"/>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row>
    <row r="32" spans="2:38" s="41" customFormat="1" ht="15" customHeight="1">
      <c r="B32" s="168"/>
      <c r="C32" s="168"/>
      <c r="D32" s="168"/>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row>
    <row r="33" spans="2:38" ht="15" customHeight="1">
      <c r="B33" s="168"/>
      <c r="C33" s="168"/>
      <c r="D33" s="168"/>
      <c r="F33" s="24"/>
      <c r="G33" s="24"/>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row>
    <row r="34" spans="2:38" ht="15" customHeight="1">
      <c r="B34" s="168"/>
      <c r="C34" s="168"/>
      <c r="D34" s="168"/>
      <c r="F34" s="24"/>
      <c r="G34" s="24"/>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row>
    <row r="35" spans="2:38" ht="15" customHeight="1">
      <c r="B35" s="168"/>
      <c r="C35" s="168"/>
      <c r="D35" s="168"/>
      <c r="F35" s="24"/>
      <c r="G35" s="24"/>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row>
    <row r="36" spans="2:38" ht="15" customHeight="1">
      <c r="B36" s="168"/>
      <c r="C36" s="168"/>
      <c r="D36" s="168"/>
      <c r="F36" s="24"/>
      <c r="G36" s="24"/>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row>
    <row r="37" spans="2:38" ht="15" customHeight="1">
      <c r="B37" s="168"/>
      <c r="C37" s="168"/>
      <c r="D37" s="168"/>
      <c r="F37" s="24"/>
      <c r="G37" s="24"/>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row>
    <row r="38" spans="6:38" ht="15" customHeight="1">
      <c r="F38" s="24"/>
      <c r="G38" s="24"/>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row>
    <row r="39" spans="6:38" ht="15" customHeight="1">
      <c r="F39" s="24"/>
      <c r="G39" s="24"/>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row>
    <row r="40" spans="6:38" ht="15" customHeight="1">
      <c r="F40" s="24"/>
      <c r="G40" s="24"/>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row>
    <row r="41" spans="6:38" ht="15" customHeight="1">
      <c r="F41" s="24"/>
      <c r="G41" s="24"/>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row r="42" spans="6:38" ht="15" customHeight="1">
      <c r="F42" s="24"/>
      <c r="G42" s="24"/>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row r="43" spans="6:38" ht="15" customHeight="1">
      <c r="F43" s="24"/>
      <c r="G43" s="24"/>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row>
    <row r="44" spans="6:38" ht="15" customHeight="1">
      <c r="F44" s="24"/>
      <c r="G44" s="24"/>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row>
    <row r="45" spans="6:38" ht="15" customHeight="1">
      <c r="F45" s="24"/>
      <c r="G45" s="24"/>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row>
    <row r="46" spans="6:38" ht="15" customHeight="1">
      <c r="F46" s="24"/>
      <c r="G46" s="24"/>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6:38" ht="15" customHeight="1">
      <c r="F47" s="24"/>
      <c r="G47" s="24"/>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row>
    <row r="48" spans="6:38" ht="15" customHeight="1">
      <c r="F48" s="24"/>
      <c r="G48" s="24"/>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row>
    <row r="49" spans="6:38" s="40" customFormat="1" ht="15" customHeight="1">
      <c r="F49" s="24"/>
      <c r="G49" s="24"/>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row>
    <row r="50" spans="6:38" s="40" customFormat="1" ht="15" customHeight="1">
      <c r="F50" s="24"/>
      <c r="G50" s="24"/>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row>
    <row r="51" spans="6:38" s="40" customFormat="1" ht="15" customHeight="1">
      <c r="F51" s="24"/>
      <c r="G51" s="24"/>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row>
    <row r="52" spans="6:38" s="40" customFormat="1" ht="15" customHeight="1">
      <c r="F52" s="24"/>
      <c r="G52" s="24"/>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row>
    <row r="53" spans="6:38" s="40" customFormat="1" ht="15" customHeight="1">
      <c r="F53" s="24"/>
      <c r="G53" s="24"/>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row>
    <row r="54" spans="6:38" s="40" customFormat="1" ht="15" customHeight="1">
      <c r="F54" s="24"/>
      <c r="G54" s="24"/>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row>
    <row r="55" spans="6:38" s="40" customFormat="1" ht="15" customHeight="1">
      <c r="F55" s="24"/>
      <c r="G55" s="24"/>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row>
    <row r="56" spans="6:38" s="40" customFormat="1" ht="15" customHeight="1">
      <c r="F56" s="24"/>
      <c r="G56" s="24"/>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row>
    <row r="57" spans="6:38" s="40" customFormat="1" ht="15" customHeight="1">
      <c r="F57" s="24"/>
      <c r="G57" s="24"/>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row>
    <row r="58" spans="6:38" s="40" customFormat="1" ht="15" customHeight="1">
      <c r="F58" s="24"/>
      <c r="G58" s="24"/>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row>
    <row r="59" spans="6:38" s="40" customFormat="1" ht="15" customHeight="1">
      <c r="F59" s="24"/>
      <c r="G59" s="24"/>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row>
    <row r="60" spans="6:38" s="40" customFormat="1" ht="15" customHeight="1">
      <c r="F60" s="24"/>
      <c r="G60" s="24"/>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row>
    <row r="61" spans="6:38" s="40" customFormat="1" ht="15" customHeight="1">
      <c r="F61" s="24"/>
      <c r="G61" s="24"/>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row>
    <row r="62" spans="6:38" s="40" customFormat="1" ht="15" customHeight="1">
      <c r="F62" s="24"/>
      <c r="G62" s="24"/>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row>
    <row r="63" spans="6:38" s="40" customFormat="1" ht="15" customHeight="1">
      <c r="F63" s="24"/>
      <c r="G63" s="24"/>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row>
    <row r="64" spans="6:38" s="40" customFormat="1" ht="15" customHeight="1">
      <c r="F64" s="24"/>
      <c r="G64" s="24"/>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row>
    <row r="65" spans="6:38" s="40" customFormat="1" ht="15" customHeight="1">
      <c r="F65" s="24"/>
      <c r="G65" s="24"/>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row>
    <row r="66" spans="6:38" s="40" customFormat="1" ht="15" customHeight="1">
      <c r="F66" s="24"/>
      <c r="G66" s="24"/>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row>
    <row r="67" spans="6:38" s="40" customFormat="1" ht="15" customHeight="1">
      <c r="F67" s="24"/>
      <c r="G67" s="24"/>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row>
    <row r="68" spans="6:38" s="40" customFormat="1" ht="15" customHeight="1">
      <c r="F68" s="24"/>
      <c r="G68" s="24"/>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row>
    <row r="69" spans="6:38" s="40" customFormat="1" ht="15" customHeight="1">
      <c r="F69" s="24"/>
      <c r="G69" s="24"/>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row>
    <row r="70" spans="6:38" s="40" customFormat="1" ht="15" customHeight="1">
      <c r="F70" s="24"/>
      <c r="G70" s="24"/>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row>
    <row r="71" spans="6:38" s="40" customFormat="1" ht="15" customHeight="1">
      <c r="F71" s="24"/>
      <c r="G71" s="24"/>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row>
    <row r="72" spans="6:38" s="40" customFormat="1" ht="15" customHeight="1">
      <c r="F72" s="24"/>
      <c r="G72" s="24"/>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row>
    <row r="73" spans="6:38" s="40" customFormat="1" ht="15" customHeight="1">
      <c r="F73" s="24"/>
      <c r="G73" s="24"/>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row>
    <row r="74" spans="6:38" s="40" customFormat="1" ht="15" customHeight="1">
      <c r="F74" s="24"/>
      <c r="G74" s="24"/>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row>
    <row r="75" spans="6:38" s="40" customFormat="1" ht="15" customHeight="1">
      <c r="F75" s="24"/>
      <c r="G75" s="24"/>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row>
    <row r="76" spans="6:38" s="40" customFormat="1" ht="15" customHeight="1">
      <c r="F76" s="24"/>
      <c r="G76" s="24"/>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row>
    <row r="77" spans="6:38" s="40" customFormat="1" ht="15" customHeight="1">
      <c r="F77" s="24"/>
      <c r="G77" s="24"/>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row>
    <row r="78" spans="6:38" s="40" customFormat="1" ht="15" customHeight="1">
      <c r="F78" s="24"/>
      <c r="G78" s="24"/>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row>
    <row r="79" spans="6:38" s="40" customFormat="1" ht="15" customHeight="1">
      <c r="F79" s="24"/>
      <c r="G79" s="24"/>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0" customWidth="1"/>
    <col min="2" max="2" width="19.00390625" style="167" customWidth="1"/>
    <col min="3" max="3" width="18.421875" style="167" customWidth="1"/>
    <col min="4" max="4" width="18.140625" style="167" customWidth="1"/>
    <col min="5" max="5" width="19.421875" style="41" customWidth="1"/>
    <col min="6" max="6" width="20.7109375" style="41" customWidth="1"/>
    <col min="7" max="7" width="15.7109375" style="41" customWidth="1"/>
    <col min="8" max="16384" width="15.7109375" style="40" customWidth="1"/>
  </cols>
  <sheetData>
    <row r="1" spans="1:7" s="279" customFormat="1" ht="30" customHeight="1">
      <c r="A1" s="284" t="s">
        <v>0</v>
      </c>
      <c r="B1" s="283"/>
      <c r="C1" s="283"/>
      <c r="D1" s="283"/>
      <c r="E1" s="282"/>
      <c r="F1" s="281"/>
      <c r="G1" s="280"/>
    </row>
    <row r="2" spans="1:6" ht="15" customHeight="1">
      <c r="A2" s="110"/>
      <c r="B2" s="278"/>
      <c r="C2" s="278"/>
      <c r="D2" s="278"/>
      <c r="E2" s="278"/>
      <c r="F2" s="272"/>
    </row>
    <row r="3" spans="1:7" s="161" customFormat="1" ht="15" customHeight="1">
      <c r="A3" s="277" t="s">
        <v>176</v>
      </c>
      <c r="B3" s="276"/>
      <c r="C3" s="276"/>
      <c r="D3" s="276"/>
      <c r="E3" s="275"/>
      <c r="F3" s="274"/>
      <c r="G3" s="162"/>
    </row>
    <row r="4" spans="1:7" s="161" customFormat="1" ht="15" customHeight="1">
      <c r="A4" s="277" t="s">
        <v>175</v>
      </c>
      <c r="B4" s="276"/>
      <c r="C4" s="276"/>
      <c r="D4" s="276"/>
      <c r="E4" s="275"/>
      <c r="F4" s="274"/>
      <c r="G4" s="162"/>
    </row>
    <row r="5" spans="1:7" s="161" customFormat="1" ht="15" customHeight="1">
      <c r="A5" s="66" t="s">
        <v>185</v>
      </c>
      <c r="B5" s="276"/>
      <c r="C5" s="276"/>
      <c r="D5" s="276"/>
      <c r="E5" s="275"/>
      <c r="F5" s="274"/>
      <c r="G5" s="162"/>
    </row>
    <row r="6" spans="1:6" ht="15" customHeight="1">
      <c r="A6" s="273"/>
      <c r="E6" s="272"/>
      <c r="F6" s="272"/>
    </row>
    <row r="7" spans="1:6" ht="30" customHeight="1">
      <c r="A7" s="125"/>
      <c r="B7" s="194" t="s">
        <v>1</v>
      </c>
      <c r="C7" s="194" t="s">
        <v>2</v>
      </c>
      <c r="D7" s="194" t="s">
        <v>3</v>
      </c>
      <c r="E7" s="194" t="s">
        <v>98</v>
      </c>
      <c r="F7" s="271" t="s">
        <v>4</v>
      </c>
    </row>
    <row r="8" spans="1:6" ht="30" customHeight="1">
      <c r="A8" s="270" t="s">
        <v>174</v>
      </c>
      <c r="B8" s="269"/>
      <c r="C8" s="269"/>
      <c r="D8" s="269"/>
      <c r="F8" s="268"/>
    </row>
    <row r="9" spans="1:37" ht="15" customHeight="1">
      <c r="A9" s="40" t="s">
        <v>5</v>
      </c>
      <c r="B9" s="189">
        <f>'[3]Loss Expenses Paid YTD-16'!K21</f>
        <v>362382.01</v>
      </c>
      <c r="C9" s="189">
        <f>'[3]Loss Expenses Paid YTD-16'!K15</f>
        <v>577541.9</v>
      </c>
      <c r="D9" s="189">
        <f>'[3]Loss Expenses Paid YTD-16'!K9</f>
        <v>139368.61</v>
      </c>
      <c r="E9" s="178">
        <v>0</v>
      </c>
      <c r="F9" s="189">
        <f>SUM(B9:E9)</f>
        <v>1079292.52</v>
      </c>
      <c r="G9" s="24"/>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51" customFormat="1" ht="15" customHeight="1">
      <c r="A10" s="51" t="s">
        <v>6</v>
      </c>
      <c r="B10" s="286">
        <f>'[3]Loss Expenses Paid YTD-16'!K22</f>
        <v>76557.35</v>
      </c>
      <c r="C10" s="286">
        <f>'[3]Loss Expenses Paid YTD-16'!K16</f>
        <v>245888.27</v>
      </c>
      <c r="D10" s="286">
        <f>'[3]Loss Expenses Paid YTD-16'!K10</f>
        <v>157795.85</v>
      </c>
      <c r="E10" s="178">
        <v>0</v>
      </c>
      <c r="F10" s="221">
        <f>SUM(B10:E10)</f>
        <v>480241.47</v>
      </c>
      <c r="G10" s="24"/>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row>
    <row r="11" spans="1:37" s="51" customFormat="1" ht="15" customHeight="1">
      <c r="A11" s="51" t="s">
        <v>7</v>
      </c>
      <c r="B11" s="178">
        <f>'[3]Loss Expenses Paid YTD-16'!K23</f>
        <v>0</v>
      </c>
      <c r="C11" s="286">
        <f>'[3]Loss Expenses Paid YTD-16'!K17</f>
        <v>678.78</v>
      </c>
      <c r="D11" s="178">
        <f>'[3]Loss Expenses Paid YTD-16'!K11</f>
        <v>0</v>
      </c>
      <c r="E11" s="178">
        <v>0</v>
      </c>
      <c r="F11" s="221">
        <f>SUM(B11:E11)</f>
        <v>678.78</v>
      </c>
      <c r="G11" s="24"/>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row>
    <row r="12" spans="1:37" s="51" customFormat="1" ht="15" customHeight="1" thickBot="1">
      <c r="A12" s="265" t="s">
        <v>148</v>
      </c>
      <c r="B12" s="223">
        <f>SUM(B9:B11)</f>
        <v>438939.36</v>
      </c>
      <c r="C12" s="223">
        <f>SUM(C9:C11)</f>
        <v>824108.9500000001</v>
      </c>
      <c r="D12" s="223">
        <f>SUM(D9:D11)+1</f>
        <v>297165.45999999996</v>
      </c>
      <c r="E12" s="287">
        <f>SUM(E9:E11)</f>
        <v>0</v>
      </c>
      <c r="F12" s="222">
        <f>SUM(F9:F11)</f>
        <v>1560212.77</v>
      </c>
      <c r="G12" s="14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row>
    <row r="13" spans="2:37" s="51" customFormat="1" ht="15" customHeight="1" thickTop="1">
      <c r="B13" s="177"/>
      <c r="C13" s="177"/>
      <c r="D13" s="177"/>
      <c r="E13" s="24"/>
      <c r="F13" s="41"/>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row>
    <row r="14" spans="1:37" s="51" customFormat="1" ht="30" customHeight="1">
      <c r="A14" s="260" t="s">
        <v>190</v>
      </c>
      <c r="B14" s="177"/>
      <c r="C14" s="177"/>
      <c r="D14" s="177"/>
      <c r="E14" s="24"/>
      <c r="F14" s="145"/>
      <c r="G14" s="24"/>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row>
    <row r="15" spans="1:37" s="51" customFormat="1" ht="15" customHeight="1">
      <c r="A15" s="40" t="s">
        <v>5</v>
      </c>
      <c r="B15" s="221">
        <f>'[3]Unpaid Loss Expense Reserves-14'!B22</f>
        <v>261249.09999999998</v>
      </c>
      <c r="C15" s="221">
        <f>'[3]Unpaid Loss Expense Reserves-14'!C22</f>
        <v>39457.83</v>
      </c>
      <c r="D15" s="221">
        <f>'[3]Unpaid Loss Expense Reserves-14'!D22</f>
        <v>8364.16</v>
      </c>
      <c r="E15" s="178">
        <v>0</v>
      </c>
      <c r="F15" s="221">
        <f>SUM(B15:E15)</f>
        <v>309071.08999999997</v>
      </c>
      <c r="G15" s="24"/>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row>
    <row r="16" spans="1:37" s="51" customFormat="1" ht="15" customHeight="1">
      <c r="A16" s="51" t="s">
        <v>6</v>
      </c>
      <c r="B16" s="221">
        <f>'[3]Unpaid Loss Expense Reserves-14'!B23</f>
        <v>34797.14</v>
      </c>
      <c r="C16" s="221">
        <f>'[3]Unpaid Loss Expense Reserves-14'!C23</f>
        <v>32294.21</v>
      </c>
      <c r="D16" s="221">
        <f>'[3]Unpaid Loss Expense Reserves-14'!D23</f>
        <v>15283.6</v>
      </c>
      <c r="E16" s="178">
        <v>0</v>
      </c>
      <c r="F16" s="221">
        <f>SUM(B16:E16)</f>
        <v>82374.95000000001</v>
      </c>
      <c r="G16" s="24"/>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row>
    <row r="17" spans="1:37" s="51" customFormat="1" ht="15" customHeight="1">
      <c r="A17" s="51" t="s">
        <v>7</v>
      </c>
      <c r="B17" s="178">
        <f>'[3]Unpaid Loss Expense Reserves-14'!B24</f>
        <v>0</v>
      </c>
      <c r="C17" s="178">
        <f>'[3]Unpaid Loss Expense Reserves-14'!C24</f>
        <v>0</v>
      </c>
      <c r="D17" s="178">
        <f>'[3]Unpaid Loss Expense Reserves-14'!D24</f>
        <v>0</v>
      </c>
      <c r="E17" s="178">
        <v>0</v>
      </c>
      <c r="F17" s="178">
        <f>SUM(B17:E17)</f>
        <v>0</v>
      </c>
      <c r="G17" s="2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row>
    <row r="18" spans="1:37" s="51" customFormat="1" ht="15" customHeight="1" thickBot="1">
      <c r="A18" s="265" t="s">
        <v>148</v>
      </c>
      <c r="B18" s="223">
        <f>SUM(B15:B17)</f>
        <v>296046.24</v>
      </c>
      <c r="C18" s="223">
        <f>SUM(C15:C17)</f>
        <v>71752.04000000001</v>
      </c>
      <c r="D18" s="223">
        <f>SUM(D15:D17)</f>
        <v>23647.760000000002</v>
      </c>
      <c r="E18" s="287">
        <f>SUM(E15:E17)</f>
        <v>0</v>
      </c>
      <c r="F18" s="222">
        <f>SUM(F15:F17)</f>
        <v>391446.04</v>
      </c>
      <c r="G18" s="145"/>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2:37" s="51" customFormat="1" ht="15" customHeight="1" thickTop="1">
      <c r="B19" s="177"/>
      <c r="C19" s="177"/>
      <c r="D19" s="177"/>
      <c r="E19" s="24"/>
      <c r="F19" s="41"/>
      <c r="G19" s="267"/>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row>
    <row r="20" spans="1:37" s="51" customFormat="1" ht="30" customHeight="1">
      <c r="A20" s="260" t="s">
        <v>177</v>
      </c>
      <c r="B20" s="264"/>
      <c r="C20" s="264"/>
      <c r="D20" s="264"/>
      <c r="E20" s="266"/>
      <c r="F20" s="145"/>
      <c r="G20" s="24"/>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row>
    <row r="21" spans="1:37" s="51" customFormat="1" ht="15" customHeight="1">
      <c r="A21" s="40" t="s">
        <v>5</v>
      </c>
      <c r="B21" s="178">
        <v>0</v>
      </c>
      <c r="C21" s="221">
        <v>255559.26</v>
      </c>
      <c r="D21" s="221">
        <v>80274.34999999999</v>
      </c>
      <c r="E21" s="221">
        <v>38600.899999999994</v>
      </c>
      <c r="F21" s="221">
        <f>SUM(B21:E21)-1</f>
        <v>374433.51</v>
      </c>
      <c r="G21" s="24"/>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row>
    <row r="22" spans="1:37" s="51" customFormat="1" ht="15" customHeight="1">
      <c r="A22" s="51" t="s">
        <v>8</v>
      </c>
      <c r="B22" s="178">
        <v>0</v>
      </c>
      <c r="C22" s="221">
        <v>13417.25</v>
      </c>
      <c r="D22" s="221">
        <v>8723.22</v>
      </c>
      <c r="E22" s="221">
        <v>7474.3099999999995</v>
      </c>
      <c r="F22" s="221">
        <f>SUM(B22:E22)-1</f>
        <v>29613.78</v>
      </c>
      <c r="G22" s="24"/>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row>
    <row r="23" spans="1:37" s="51" customFormat="1" ht="15" customHeight="1">
      <c r="A23" s="51" t="s">
        <v>7</v>
      </c>
      <c r="B23" s="178">
        <v>0</v>
      </c>
      <c r="C23" s="178">
        <v>0</v>
      </c>
      <c r="D23" s="178">
        <v>0</v>
      </c>
      <c r="E23" s="178">
        <v>0</v>
      </c>
      <c r="F23" s="178">
        <f>SUM(B23:E23)</f>
        <v>0</v>
      </c>
      <c r="G23" s="24"/>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row>
    <row r="24" spans="1:37" s="51" customFormat="1" ht="15" customHeight="1" thickBot="1">
      <c r="A24" s="265" t="s">
        <v>148</v>
      </c>
      <c r="B24" s="287">
        <f>SUM(B21:B23)</f>
        <v>0</v>
      </c>
      <c r="C24" s="223">
        <f>SUM(C21:C23)-1</f>
        <v>268975.51</v>
      </c>
      <c r="D24" s="223">
        <f>SUM(D21:D23)-1</f>
        <v>88996.56999999999</v>
      </c>
      <c r="E24" s="285">
        <f>SUM(E21:E23)</f>
        <v>46075.20999999999</v>
      </c>
      <c r="F24" s="222">
        <f>SUM(F21:F23)+1</f>
        <v>404048.29000000004</v>
      </c>
      <c r="G24" s="145"/>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row>
    <row r="25" spans="2:37" s="261" customFormat="1" ht="15" customHeight="1" thickTop="1">
      <c r="B25" s="264"/>
      <c r="C25" s="264"/>
      <c r="D25" s="264"/>
      <c r="E25" s="264"/>
      <c r="F25" s="264"/>
      <c r="G25" s="263"/>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row>
    <row r="26" spans="1:37" s="51" customFormat="1" ht="30" customHeight="1">
      <c r="A26" s="260" t="s">
        <v>173</v>
      </c>
      <c r="B26" s="177"/>
      <c r="C26" s="177"/>
      <c r="D26" s="177"/>
      <c r="E26" s="177"/>
      <c r="F26" s="177"/>
      <c r="G26" s="24"/>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row>
    <row r="27" spans="1:37" s="51" customFormat="1" ht="15" customHeight="1">
      <c r="A27" s="51" t="s">
        <v>5</v>
      </c>
      <c r="B27" s="221">
        <f aca="true" t="shared" si="0" ref="B27:E29">B9+B15-B21</f>
        <v>623631.11</v>
      </c>
      <c r="C27" s="221">
        <f>C9+C15-C21+1</f>
        <v>361441.47</v>
      </c>
      <c r="D27" s="221">
        <f>D9+D15-D21+1</f>
        <v>67459.42</v>
      </c>
      <c r="E27" s="173">
        <f t="shared" si="0"/>
        <v>-38600.899999999994</v>
      </c>
      <c r="F27" s="221">
        <f>SUM(B27:E27)-1</f>
        <v>1013930.1</v>
      </c>
      <c r="G27" s="24"/>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row>
    <row r="28" spans="1:37" s="51" customFormat="1" ht="15" customHeight="1">
      <c r="A28" s="51" t="s">
        <v>6</v>
      </c>
      <c r="B28" s="221">
        <f t="shared" si="0"/>
        <v>111354.49</v>
      </c>
      <c r="C28" s="221">
        <f t="shared" si="0"/>
        <v>264765.23</v>
      </c>
      <c r="D28" s="221">
        <f>D10+D16-D22+1</f>
        <v>164357.23</v>
      </c>
      <c r="E28" s="173">
        <f t="shared" si="0"/>
        <v>-7474.3099999999995</v>
      </c>
      <c r="F28" s="221">
        <f>SUM(B28:E28)-1</f>
        <v>533001.6399999999</v>
      </c>
      <c r="G28" s="24"/>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row>
    <row r="29" spans="1:37" s="51" customFormat="1" ht="15" customHeight="1">
      <c r="A29" s="51" t="s">
        <v>7</v>
      </c>
      <c r="B29" s="127">
        <f t="shared" si="0"/>
        <v>0</v>
      </c>
      <c r="C29" s="221">
        <f t="shared" si="0"/>
        <v>678.78</v>
      </c>
      <c r="D29" s="178">
        <f t="shared" si="0"/>
        <v>0</v>
      </c>
      <c r="E29" s="178">
        <f t="shared" si="0"/>
        <v>0</v>
      </c>
      <c r="F29" s="221">
        <f>SUM(B29:E29)</f>
        <v>678.78</v>
      </c>
      <c r="G29" s="24"/>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row>
    <row r="30" spans="1:37" ht="15" customHeight="1" thickBot="1">
      <c r="A30" s="68" t="s">
        <v>148</v>
      </c>
      <c r="B30" s="235">
        <f>SUM(B27:B29)-1</f>
        <v>734984.6</v>
      </c>
      <c r="C30" s="235">
        <f>SUM(C27:C29)</f>
        <v>626885.48</v>
      </c>
      <c r="D30" s="235">
        <f>SUM(D27:D29)-1</f>
        <v>231815.65000000002</v>
      </c>
      <c r="E30" s="235">
        <f>SUM(E27:E29)</f>
        <v>-46075.20999999999</v>
      </c>
      <c r="F30" s="235">
        <f>SUM(F27:F29)</f>
        <v>1547610.5199999998</v>
      </c>
      <c r="G30" s="24"/>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row>
    <row r="31" spans="2:38" ht="15" customHeight="1" thickTop="1">
      <c r="B31" s="168"/>
      <c r="C31" s="168"/>
      <c r="D31" s="168"/>
      <c r="F31" s="24"/>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row>
    <row r="32" spans="2:38" s="41" customFormat="1" ht="15" customHeight="1">
      <c r="B32" s="168"/>
      <c r="C32" s="168"/>
      <c r="D32" s="168"/>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row>
    <row r="33" spans="2:38" ht="15" customHeight="1">
      <c r="B33" s="168"/>
      <c r="C33" s="168"/>
      <c r="D33" s="168"/>
      <c r="F33" s="24"/>
      <c r="G33" s="24"/>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row>
    <row r="34" spans="2:38" ht="15" customHeight="1">
      <c r="B34" s="168"/>
      <c r="C34" s="168"/>
      <c r="D34" s="168"/>
      <c r="F34" s="24"/>
      <c r="G34" s="24"/>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row>
    <row r="35" spans="2:38" ht="15" customHeight="1">
      <c r="B35" s="168"/>
      <c r="C35" s="168"/>
      <c r="D35" s="168"/>
      <c r="F35" s="24"/>
      <c r="G35" s="24"/>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row>
    <row r="36" spans="2:38" ht="15" customHeight="1">
      <c r="B36" s="168"/>
      <c r="C36" s="168"/>
      <c r="D36" s="168"/>
      <c r="F36" s="24"/>
      <c r="G36" s="24"/>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row>
    <row r="37" spans="2:38" ht="15" customHeight="1">
      <c r="B37" s="168"/>
      <c r="C37" s="168"/>
      <c r="D37" s="168"/>
      <c r="F37" s="24"/>
      <c r="G37" s="24"/>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row>
    <row r="38" spans="6:38" ht="15" customHeight="1">
      <c r="F38" s="24"/>
      <c r="G38" s="24"/>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row>
    <row r="39" spans="6:38" ht="15" customHeight="1">
      <c r="F39" s="24"/>
      <c r="G39" s="24"/>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row>
    <row r="40" spans="6:38" ht="15" customHeight="1">
      <c r="F40" s="24"/>
      <c r="G40" s="24"/>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row>
    <row r="41" spans="6:38" ht="15" customHeight="1">
      <c r="F41" s="24"/>
      <c r="G41" s="24"/>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row r="42" spans="6:38" ht="15" customHeight="1">
      <c r="F42" s="24"/>
      <c r="G42" s="24"/>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row r="43" spans="6:38" ht="15" customHeight="1">
      <c r="F43" s="24"/>
      <c r="G43" s="24"/>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row>
    <row r="44" spans="6:38" ht="15" customHeight="1">
      <c r="F44" s="24"/>
      <c r="G44" s="24"/>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row>
    <row r="45" spans="6:38" ht="15" customHeight="1">
      <c r="F45" s="24"/>
      <c r="G45" s="24"/>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row>
    <row r="46" spans="6:38" ht="15" customHeight="1">
      <c r="F46" s="24"/>
      <c r="G46" s="24"/>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6:38" ht="15" customHeight="1">
      <c r="F47" s="24"/>
      <c r="G47" s="24"/>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row>
    <row r="48" spans="6:38" ht="15" customHeight="1">
      <c r="F48" s="24"/>
      <c r="G48" s="24"/>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row>
    <row r="49" spans="6:38" s="40" customFormat="1" ht="15" customHeight="1">
      <c r="F49" s="24"/>
      <c r="G49" s="24"/>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row>
    <row r="50" spans="6:38" s="40" customFormat="1" ht="15" customHeight="1">
      <c r="F50" s="24"/>
      <c r="G50" s="24"/>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row>
    <row r="51" spans="6:38" s="40" customFormat="1" ht="15" customHeight="1">
      <c r="F51" s="24"/>
      <c r="G51" s="24"/>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row>
    <row r="52" spans="6:38" s="40" customFormat="1" ht="15" customHeight="1">
      <c r="F52" s="24"/>
      <c r="G52" s="24"/>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row>
    <row r="53" spans="6:38" s="40" customFormat="1" ht="15" customHeight="1">
      <c r="F53" s="24"/>
      <c r="G53" s="24"/>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row>
    <row r="54" spans="6:38" s="40" customFormat="1" ht="15" customHeight="1">
      <c r="F54" s="24"/>
      <c r="G54" s="24"/>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row>
    <row r="55" spans="6:38" s="40" customFormat="1" ht="15" customHeight="1">
      <c r="F55" s="24"/>
      <c r="G55" s="24"/>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row>
    <row r="56" spans="6:38" s="40" customFormat="1" ht="15" customHeight="1">
      <c r="F56" s="24"/>
      <c r="G56" s="24"/>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row>
    <row r="57" spans="6:38" s="40" customFormat="1" ht="15" customHeight="1">
      <c r="F57" s="24"/>
      <c r="G57" s="24"/>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row>
    <row r="58" spans="6:38" s="40" customFormat="1" ht="15" customHeight="1">
      <c r="F58" s="24"/>
      <c r="G58" s="24"/>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row>
    <row r="59" spans="6:38" s="40" customFormat="1" ht="15" customHeight="1">
      <c r="F59" s="24"/>
      <c r="G59" s="24"/>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row>
    <row r="60" spans="6:38" s="40" customFormat="1" ht="15" customHeight="1">
      <c r="F60" s="24"/>
      <c r="G60" s="24"/>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row>
    <row r="61" spans="6:38" s="40" customFormat="1" ht="15" customHeight="1">
      <c r="F61" s="24"/>
      <c r="G61" s="24"/>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row>
    <row r="62" spans="6:38" s="40" customFormat="1" ht="15" customHeight="1">
      <c r="F62" s="24"/>
      <c r="G62" s="24"/>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row>
    <row r="63" spans="6:38" s="40" customFormat="1" ht="15" customHeight="1">
      <c r="F63" s="24"/>
      <c r="G63" s="24"/>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row>
    <row r="64" spans="6:38" s="40" customFormat="1" ht="15" customHeight="1">
      <c r="F64" s="24"/>
      <c r="G64" s="24"/>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row>
    <row r="65" spans="6:38" s="40" customFormat="1" ht="15" customHeight="1">
      <c r="F65" s="24"/>
      <c r="G65" s="24"/>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row>
    <row r="66" spans="6:38" s="40" customFormat="1" ht="15" customHeight="1">
      <c r="F66" s="24"/>
      <c r="G66" s="24"/>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row>
    <row r="67" spans="6:38" s="40" customFormat="1" ht="15" customHeight="1">
      <c r="F67" s="24"/>
      <c r="G67" s="24"/>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row>
    <row r="68" spans="6:38" s="40" customFormat="1" ht="15" customHeight="1">
      <c r="F68" s="24"/>
      <c r="G68" s="24"/>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row>
    <row r="69" spans="6:38" s="40" customFormat="1" ht="15" customHeight="1">
      <c r="F69" s="24"/>
      <c r="G69" s="24"/>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row>
    <row r="70" spans="6:38" s="40" customFormat="1" ht="15" customHeight="1">
      <c r="F70" s="24"/>
      <c r="G70" s="24"/>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row>
    <row r="71" spans="6:38" s="40" customFormat="1" ht="15" customHeight="1">
      <c r="F71" s="24"/>
      <c r="G71" s="24"/>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row>
    <row r="72" spans="6:38" s="40" customFormat="1" ht="15" customHeight="1">
      <c r="F72" s="24"/>
      <c r="G72" s="24"/>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row>
    <row r="73" spans="6:38" s="40" customFormat="1" ht="15" customHeight="1">
      <c r="F73" s="24"/>
      <c r="G73" s="24"/>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row>
    <row r="74" spans="6:38" s="40" customFormat="1" ht="15" customHeight="1">
      <c r="F74" s="24"/>
      <c r="G74" s="24"/>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row>
    <row r="75" spans="6:38" s="40" customFormat="1" ht="15" customHeight="1">
      <c r="F75" s="24"/>
      <c r="G75" s="24"/>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row>
    <row r="76" spans="6:38" s="40" customFormat="1" ht="15" customHeight="1">
      <c r="F76" s="24"/>
      <c r="G76" s="24"/>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row>
    <row r="77" spans="6:38" s="40" customFormat="1" ht="15" customHeight="1">
      <c r="F77" s="24"/>
      <c r="G77" s="24"/>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row>
    <row r="78" spans="6:38" s="40" customFormat="1" ht="15" customHeight="1">
      <c r="F78" s="24"/>
      <c r="G78" s="24"/>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row>
    <row r="79" spans="6:38" s="40" customFormat="1" ht="15" customHeight="1">
      <c r="F79" s="24"/>
      <c r="G79" s="24"/>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E1"/>
    </sheetView>
  </sheetViews>
  <sheetFormatPr defaultColWidth="15.7109375" defaultRowHeight="15" customHeight="1"/>
  <cols>
    <col min="1" max="1" width="64.140625" style="40" bestFit="1" customWidth="1"/>
    <col min="2" max="2" width="11.57421875" style="41" bestFit="1" customWidth="1"/>
    <col min="3" max="3" width="14.57421875" style="41" bestFit="1" customWidth="1"/>
    <col min="4" max="4" width="11.57421875" style="40" bestFit="1" customWidth="1"/>
    <col min="5" max="5" width="15.00390625" style="40" bestFit="1" customWidth="1"/>
    <col min="6" max="16384" width="15.7109375" style="40" customWidth="1"/>
  </cols>
  <sheetData>
    <row r="1" spans="1:5" s="68" customFormat="1" ht="30" customHeight="1">
      <c r="A1" s="331" t="s">
        <v>0</v>
      </c>
      <c r="B1" s="331"/>
      <c r="C1" s="331"/>
      <c r="D1" s="331"/>
      <c r="E1" s="331"/>
    </row>
    <row r="2" spans="1:3" s="67" customFormat="1" ht="15" customHeight="1">
      <c r="A2" s="334"/>
      <c r="B2" s="334"/>
      <c r="C2" s="334"/>
    </row>
    <row r="3" spans="1:5" s="64" customFormat="1" ht="15" customHeight="1">
      <c r="A3" s="335" t="s">
        <v>66</v>
      </c>
      <c r="B3" s="335"/>
      <c r="C3" s="335"/>
      <c r="D3" s="335"/>
      <c r="E3" s="335"/>
    </row>
    <row r="4" spans="1:5" s="64" customFormat="1" ht="15" customHeight="1">
      <c r="A4" s="336" t="s">
        <v>178</v>
      </c>
      <c r="B4" s="335"/>
      <c r="C4" s="335"/>
      <c r="D4" s="335"/>
      <c r="E4" s="335"/>
    </row>
    <row r="5" spans="1:3" s="64" customFormat="1" ht="15" customHeight="1">
      <c r="A5" s="66"/>
      <c r="B5" s="65"/>
      <c r="C5" s="65"/>
    </row>
    <row r="6" spans="1:5" ht="15" customHeight="1">
      <c r="A6" s="48"/>
      <c r="B6" s="63" t="s">
        <v>65</v>
      </c>
      <c r="C6" s="62"/>
      <c r="D6" s="63" t="s">
        <v>64</v>
      </c>
      <c r="E6" s="62"/>
    </row>
    <row r="7" spans="1:5" ht="15" customHeight="1">
      <c r="A7" s="48"/>
      <c r="B7" s="60"/>
      <c r="C7" s="61"/>
      <c r="D7" s="60"/>
      <c r="E7" s="61"/>
    </row>
    <row r="8" spans="1:5" ht="15" customHeight="1">
      <c r="A8" s="54" t="s">
        <v>63</v>
      </c>
      <c r="B8" s="60"/>
      <c r="C8" s="59"/>
      <c r="D8" s="60"/>
      <c r="E8" s="59"/>
    </row>
    <row r="9" spans="1:5" ht="15" customHeight="1">
      <c r="A9" s="54"/>
      <c r="B9" s="60"/>
      <c r="C9" s="59"/>
      <c r="D9" s="60"/>
      <c r="E9" s="59"/>
    </row>
    <row r="10" spans="1:5" ht="15" customHeight="1">
      <c r="A10" s="48" t="s">
        <v>62</v>
      </c>
      <c r="B10" s="45"/>
      <c r="C10" s="58">
        <f>'Earned Incurred QTD-5'!$D$16</f>
        <v>2700225.62</v>
      </c>
      <c r="D10" s="45"/>
      <c r="E10" s="58">
        <f>'Earned Incurred YTD-6'!D16</f>
        <v>10752290.08</v>
      </c>
    </row>
    <row r="11" spans="1:5" ht="15" customHeight="1">
      <c r="A11" s="54"/>
      <c r="B11" s="45"/>
      <c r="C11" s="57"/>
      <c r="D11" s="45"/>
      <c r="E11" s="57"/>
    </row>
    <row r="12" spans="1:5" ht="15" customHeight="1">
      <c r="A12" s="54" t="s">
        <v>61</v>
      </c>
      <c r="B12" s="45"/>
      <c r="C12" s="57"/>
      <c r="D12" s="45"/>
      <c r="E12" s="57"/>
    </row>
    <row r="13" spans="1:5" ht="15" customHeight="1">
      <c r="A13" s="48" t="s">
        <v>60</v>
      </c>
      <c r="B13" s="297">
        <f>'Earned Incurred QTD-5'!$D$23</f>
        <v>1041456.1000000003</v>
      </c>
      <c r="C13" s="56"/>
      <c r="D13" s="297">
        <f>'Earned Incurred YTD-6'!D23</f>
        <v>3942230.0500000007</v>
      </c>
      <c r="E13" s="56"/>
    </row>
    <row r="14" spans="1:5" ht="15" customHeight="1">
      <c r="A14" s="48" t="s">
        <v>59</v>
      </c>
      <c r="B14" s="297">
        <f>'Earned Incurred QTD-5'!$D$30</f>
        <v>593508.27</v>
      </c>
      <c r="C14" s="56"/>
      <c r="D14" s="297">
        <f>'Earned Incurred YTD-6'!D30</f>
        <v>1547610.52</v>
      </c>
      <c r="E14" s="56"/>
    </row>
    <row r="15" spans="1:5" ht="15" customHeight="1">
      <c r="A15" s="48" t="s">
        <v>58</v>
      </c>
      <c r="B15" s="297">
        <f>'Earned Incurred QTD-5'!$C$37</f>
        <v>220690.7</v>
      </c>
      <c r="C15" s="56"/>
      <c r="D15" s="297">
        <f>'Earned Incurred YTD-6'!C37</f>
        <v>909560.1000000001</v>
      </c>
      <c r="E15" s="56"/>
    </row>
    <row r="16" spans="1:5" ht="15" customHeight="1">
      <c r="A16" s="48" t="s">
        <v>57</v>
      </c>
      <c r="B16" s="297">
        <f>'Earned Incurred QTD-5'!C38+'Earned Incurred QTD-5'!C39+'Earned Incurred QTD-5'!C43</f>
        <v>2117019.6999999974</v>
      </c>
      <c r="C16" s="56"/>
      <c r="D16" s="297">
        <f>'Earned Incurred YTD-6'!C38+'Earned Incurred YTD-6'!C39+'Earned Incurred YTD-6'!C43</f>
        <v>4782884.479999999</v>
      </c>
      <c r="E16" s="56"/>
    </row>
    <row r="17" spans="1:5" ht="15" customHeight="1">
      <c r="A17" s="48" t="s">
        <v>56</v>
      </c>
      <c r="B17" s="298">
        <f>'Earned Incurred QTD-5'!D36</f>
        <v>11126.100000000006</v>
      </c>
      <c r="C17" s="56"/>
      <c r="D17" s="298">
        <f>'Earned Incurred YTD-6'!D36</f>
        <v>49456.469999999994</v>
      </c>
      <c r="E17" s="56"/>
    </row>
    <row r="18" spans="1:5" ht="15" customHeight="1">
      <c r="A18" s="48" t="s">
        <v>55</v>
      </c>
      <c r="B18" s="53"/>
      <c r="C18" s="299">
        <f>SUM(B13:B17)</f>
        <v>3983800.869999998</v>
      </c>
      <c r="D18" s="53"/>
      <c r="E18" s="299">
        <f>SUM(D13:D17)-1</f>
        <v>11231740.62</v>
      </c>
    </row>
    <row r="19" spans="1:5" ht="15" customHeight="1">
      <c r="A19" s="48"/>
      <c r="B19" s="53"/>
      <c r="C19" s="300"/>
      <c r="D19" s="53"/>
      <c r="E19" s="300"/>
    </row>
    <row r="20" spans="1:5" ht="15" customHeight="1">
      <c r="A20" s="48" t="s">
        <v>202</v>
      </c>
      <c r="B20" s="53"/>
      <c r="C20" s="52">
        <f>C10-C18</f>
        <v>-1283575.2499999977</v>
      </c>
      <c r="D20" s="53"/>
      <c r="E20" s="52">
        <f>E10-E18</f>
        <v>-479450.5399999991</v>
      </c>
    </row>
    <row r="21" spans="1:5" ht="15" customHeight="1">
      <c r="A21" s="54"/>
      <c r="B21" s="53"/>
      <c r="C21" s="49"/>
      <c r="D21" s="53"/>
      <c r="E21" s="49"/>
    </row>
    <row r="22" spans="1:5" ht="15" customHeight="1">
      <c r="A22" s="54" t="s">
        <v>54</v>
      </c>
      <c r="B22" s="53"/>
      <c r="C22" s="49"/>
      <c r="D22" s="53"/>
      <c r="E22" s="49"/>
    </row>
    <row r="23" spans="1:5" ht="15" customHeight="1">
      <c r="A23" s="48" t="s">
        <v>53</v>
      </c>
      <c r="B23" s="297">
        <f>'Earned Incurred QTD-5'!D52</f>
        <v>26585.89000000001</v>
      </c>
      <c r="C23" s="300"/>
      <c r="D23" s="297">
        <f>'Earned Incurred YTD-6'!D52</f>
        <v>72694.59999999999</v>
      </c>
      <c r="E23" s="300"/>
    </row>
    <row r="24" spans="1:5" ht="15" customHeight="1">
      <c r="A24" s="48" t="s">
        <v>52</v>
      </c>
      <c r="B24" s="298">
        <f>'Earned Incurred QTD-5'!D53</f>
        <v>18027.77</v>
      </c>
      <c r="C24" s="300"/>
      <c r="D24" s="301">
        <f>'Earned Incurred YTD-6'!D53</f>
        <v>17161.52</v>
      </c>
      <c r="E24" s="300"/>
    </row>
    <row r="25" spans="1:5" ht="15" customHeight="1">
      <c r="A25" s="48" t="s">
        <v>51</v>
      </c>
      <c r="B25" s="297"/>
      <c r="C25" s="299">
        <f>SUM(B23:B24)</f>
        <v>44613.66000000001</v>
      </c>
      <c r="D25" s="297"/>
      <c r="E25" s="299">
        <f>SUM(D23:D24)+1</f>
        <v>89857.12</v>
      </c>
    </row>
    <row r="26" spans="1:5" ht="15" customHeight="1">
      <c r="A26" s="48"/>
      <c r="B26" s="53"/>
      <c r="C26" s="49"/>
      <c r="D26" s="53"/>
      <c r="E26" s="49"/>
    </row>
    <row r="27" spans="1:5" ht="15" customHeight="1">
      <c r="A27" s="54" t="s">
        <v>50</v>
      </c>
      <c r="B27" s="53"/>
      <c r="C27" s="49"/>
      <c r="D27" s="53"/>
      <c r="E27" s="49"/>
    </row>
    <row r="28" spans="1:5" ht="15" customHeight="1">
      <c r="A28" s="48" t="s">
        <v>49</v>
      </c>
      <c r="B28" s="297">
        <f>-'[1]4Q14 Trial Balance @ 1-29-15 '!$C$265-1</f>
        <v>980.83</v>
      </c>
      <c r="C28" s="300"/>
      <c r="D28" s="297">
        <f>-'[1]4Q14 Trial Balance @ 1-29-15 '!$E$265</f>
        <v>1913.11</v>
      </c>
      <c r="E28" s="300"/>
    </row>
    <row r="29" spans="1:5" ht="15" customHeight="1">
      <c r="A29" s="48" t="s">
        <v>48</v>
      </c>
      <c r="B29" s="298">
        <f>-'[1]4Q14 Trial Balance @ 1-29-15 '!$C$266</f>
        <v>4709.5</v>
      </c>
      <c r="C29" s="300"/>
      <c r="D29" s="301">
        <f>-'[1]4Q14 Trial Balance @ 1-29-15 '!$E$266</f>
        <v>19733.52</v>
      </c>
      <c r="E29" s="300"/>
    </row>
    <row r="30" spans="1:6" ht="15" customHeight="1">
      <c r="A30" s="48" t="s">
        <v>47</v>
      </c>
      <c r="B30" s="297"/>
      <c r="C30" s="299">
        <f>SUM(B28:B29)+1</f>
        <v>5691.33</v>
      </c>
      <c r="D30" s="297"/>
      <c r="E30" s="299">
        <f>SUM(D28:D29)</f>
        <v>21646.63</v>
      </c>
      <c r="F30" s="51"/>
    </row>
    <row r="31" spans="1:5" ht="15" customHeight="1">
      <c r="A31" s="48"/>
      <c r="B31" s="53"/>
      <c r="C31" s="49"/>
      <c r="D31" s="53"/>
      <c r="E31" s="49"/>
    </row>
    <row r="32" spans="1:5" ht="15.75" thickBot="1">
      <c r="A32" s="48" t="s">
        <v>203</v>
      </c>
      <c r="B32" s="53"/>
      <c r="C32" s="329">
        <f>C20+C25+C30</f>
        <v>-1233270.2599999977</v>
      </c>
      <c r="D32" s="53"/>
      <c r="E32" s="329">
        <f>E20+E25+E30</f>
        <v>-367946.7899999991</v>
      </c>
    </row>
    <row r="33" spans="1:5" ht="15" customHeight="1">
      <c r="A33" s="54"/>
      <c r="B33" s="53"/>
      <c r="C33" s="55"/>
      <c r="D33" s="53"/>
      <c r="E33" s="55"/>
    </row>
    <row r="34" spans="1:5" ht="15" customHeight="1">
      <c r="A34" s="54" t="s">
        <v>10</v>
      </c>
      <c r="B34" s="53"/>
      <c r="C34" s="49"/>
      <c r="D34" s="53"/>
      <c r="E34" s="49"/>
    </row>
    <row r="35" spans="1:6" ht="15" customHeight="1">
      <c r="A35" s="48" t="s">
        <v>46</v>
      </c>
      <c r="B35" s="53"/>
      <c r="C35" s="52">
        <v>-1729261.6900000027</v>
      </c>
      <c r="D35" s="53"/>
      <c r="E35" s="52">
        <v>-3626001.84</v>
      </c>
      <c r="F35" s="51"/>
    </row>
    <row r="36" spans="1:5" ht="15" customHeight="1">
      <c r="A36" s="48" t="s">
        <v>204</v>
      </c>
      <c r="B36" s="303">
        <f>C32</f>
        <v>-1233270.2599999977</v>
      </c>
      <c r="C36" s="49"/>
      <c r="D36" s="303">
        <f>E32</f>
        <v>-367946.7899999991</v>
      </c>
      <c r="E36" s="49"/>
    </row>
    <row r="37" spans="1:5" ht="15" customHeight="1">
      <c r="A37" s="305" t="s">
        <v>206</v>
      </c>
      <c r="B37" s="306">
        <v>0</v>
      </c>
      <c r="C37" s="300"/>
      <c r="D37" s="302">
        <f>-'[1]4Q14 Trial Balance @ 1-29-15 '!$E$199</f>
        <v>974837</v>
      </c>
      <c r="E37" s="300"/>
    </row>
    <row r="38" spans="1:5" ht="15" customHeight="1">
      <c r="A38" s="305" t="s">
        <v>45</v>
      </c>
      <c r="B38" s="303">
        <f>-'[1]4Q14 Trial Balance @ 1-29-15 '!$C$192</f>
        <v>-127150.94</v>
      </c>
      <c r="C38" s="300"/>
      <c r="D38" s="303">
        <v>-102753.98</v>
      </c>
      <c r="E38" s="300"/>
    </row>
    <row r="39" spans="1:5" ht="15" customHeight="1">
      <c r="A39" s="305" t="s">
        <v>205</v>
      </c>
      <c r="B39" s="301">
        <f>-'[1]4Q14 Trial Balance @ 1-29-15 '!$D$188</f>
        <v>-31316.72</v>
      </c>
      <c r="C39" s="300"/>
      <c r="D39" s="330">
        <v>866</v>
      </c>
      <c r="E39" s="300"/>
    </row>
    <row r="40" spans="2:7" ht="15" customHeight="1">
      <c r="B40" s="303"/>
      <c r="C40" s="49"/>
      <c r="D40" s="297"/>
      <c r="E40" s="49"/>
      <c r="F40" s="41"/>
      <c r="G40" s="41"/>
    </row>
    <row r="41" spans="1:6" ht="15" customHeight="1">
      <c r="A41" s="48" t="s">
        <v>44</v>
      </c>
      <c r="C41" s="303">
        <f>SUM(B36:B39)</f>
        <v>-1391737.9199999976</v>
      </c>
      <c r="D41" s="304"/>
      <c r="E41" s="300">
        <f>SUM(D36:D39)</f>
        <v>505002.2300000009</v>
      </c>
      <c r="F41" s="41"/>
    </row>
    <row r="42" spans="1:6" ht="15" customHeight="1">
      <c r="A42" s="48"/>
      <c r="C42" s="300"/>
      <c r="D42" s="41"/>
      <c r="E42" s="300"/>
      <c r="F42" s="41"/>
    </row>
    <row r="43" spans="1:5" ht="15" customHeight="1">
      <c r="A43" s="46" t="s">
        <v>181</v>
      </c>
      <c r="C43" s="47"/>
      <c r="D43" s="41"/>
      <c r="E43" s="47"/>
    </row>
    <row r="44" spans="1:5" ht="15" customHeight="1" thickBot="1">
      <c r="A44" s="43"/>
      <c r="B44" s="45"/>
      <c r="C44" s="44">
        <f>C35+C41</f>
        <v>-3120999.6100000003</v>
      </c>
      <c r="D44" s="45"/>
      <c r="E44" s="44">
        <f>E35+E41</f>
        <v>-3120999.609999999</v>
      </c>
    </row>
    <row r="45" spans="1:5" ht="15" customHeight="1" thickTop="1">
      <c r="A45" s="43"/>
      <c r="C45" s="297"/>
      <c r="D45" s="41"/>
      <c r="E45" s="297"/>
    </row>
    <row r="46" spans="3:6" ht="15" customHeight="1">
      <c r="C46" s="297"/>
      <c r="D46" s="41"/>
      <c r="E46" s="297"/>
      <c r="F46" s="41"/>
    </row>
    <row r="47" ht="15" customHeight="1">
      <c r="A47" s="42"/>
    </row>
  </sheetData>
  <sheetProtection/>
  <mergeCells count="4">
    <mergeCell ref="A2:C2"/>
    <mergeCell ref="A1:E1"/>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69" bestFit="1" customWidth="1"/>
    <col min="2" max="3" width="15.7109375" style="69" customWidth="1"/>
    <col min="4" max="5" width="15.7109375" style="71" customWidth="1"/>
    <col min="6" max="6" width="15.7109375" style="70" customWidth="1"/>
    <col min="7" max="16384" width="15.7109375" style="69" customWidth="1"/>
  </cols>
  <sheetData>
    <row r="1" spans="1:6" s="114" customFormat="1" ht="30" customHeight="1">
      <c r="A1" s="337" t="s">
        <v>0</v>
      </c>
      <c r="B1" s="337"/>
      <c r="C1" s="337"/>
      <c r="D1" s="337"/>
      <c r="E1" s="337"/>
      <c r="F1" s="337"/>
    </row>
    <row r="2" spans="1:6" s="113" customFormat="1" ht="15" customHeight="1">
      <c r="A2" s="338"/>
      <c r="B2" s="338"/>
      <c r="C2" s="338"/>
      <c r="D2" s="338"/>
      <c r="E2" s="338"/>
      <c r="F2" s="338"/>
    </row>
    <row r="3" spans="1:6" s="112" customFormat="1" ht="15" customHeight="1">
      <c r="A3" s="339" t="s">
        <v>99</v>
      </c>
      <c r="B3" s="339"/>
      <c r="C3" s="339"/>
      <c r="D3" s="339"/>
      <c r="E3" s="339"/>
      <c r="F3" s="339"/>
    </row>
    <row r="4" spans="1:6" s="112" customFormat="1" ht="15" customHeight="1">
      <c r="A4" s="339" t="s">
        <v>182</v>
      </c>
      <c r="B4" s="339"/>
      <c r="C4" s="339"/>
      <c r="D4" s="339"/>
      <c r="E4" s="339"/>
      <c r="F4" s="339"/>
    </row>
    <row r="5" spans="1:6" s="106" customFormat="1" ht="15" customHeight="1">
      <c r="A5" s="111"/>
      <c r="B5" s="110"/>
      <c r="C5" s="110"/>
      <c r="D5" s="109"/>
      <c r="E5" s="108"/>
      <c r="F5" s="107"/>
    </row>
    <row r="6" spans="1:6" s="102" customFormat="1" ht="30" customHeight="1">
      <c r="A6" s="105"/>
      <c r="B6" s="104" t="s">
        <v>1</v>
      </c>
      <c r="C6" s="104" t="s">
        <v>2</v>
      </c>
      <c r="D6" s="104" t="s">
        <v>3</v>
      </c>
      <c r="E6" s="104" t="s">
        <v>98</v>
      </c>
      <c r="F6" s="103" t="s">
        <v>4</v>
      </c>
    </row>
    <row r="7" spans="1:6" s="74" customFormat="1" ht="15" customHeight="1">
      <c r="A7" s="87" t="s">
        <v>97</v>
      </c>
      <c r="B7" s="101"/>
      <c r="C7" s="101"/>
      <c r="D7" s="94"/>
      <c r="E7" s="94"/>
      <c r="F7" s="94"/>
    </row>
    <row r="8" spans="1:6" s="72" customFormat="1" ht="15" customHeight="1">
      <c r="A8" s="98" t="s">
        <v>96</v>
      </c>
      <c r="B8" s="100">
        <f>'Premiums QTD-7'!B12</f>
        <v>2578377</v>
      </c>
      <c r="C8" s="100">
        <f>'Premiums QTD-7'!C12</f>
        <v>-4628</v>
      </c>
      <c r="D8" s="100">
        <f>'Premiums QTD-7'!D12</f>
        <v>-412</v>
      </c>
      <c r="E8" s="75">
        <f>'Premiums QTD-7'!E12</f>
        <v>0</v>
      </c>
      <c r="F8" s="100">
        <f>SUM(B8:E8)</f>
        <v>2573337</v>
      </c>
    </row>
    <row r="9" spans="1:8" s="72" customFormat="1" ht="15" customHeight="1">
      <c r="A9" s="99" t="s">
        <v>95</v>
      </c>
      <c r="B9" s="92">
        <f>'Earned Incurred QTD-5'!D55</f>
        <v>5691.33</v>
      </c>
      <c r="C9" s="75">
        <v>0</v>
      </c>
      <c r="D9" s="75">
        <v>0</v>
      </c>
      <c r="E9" s="75">
        <v>0</v>
      </c>
      <c r="F9" s="92">
        <f>SUM(B9:E9)</f>
        <v>5691.33</v>
      </c>
      <c r="H9" s="95"/>
    </row>
    <row r="10" spans="1:6" s="72" customFormat="1" ht="15" customHeight="1">
      <c r="A10" s="98" t="s">
        <v>94</v>
      </c>
      <c r="B10" s="92">
        <f>'Earned Incurred QTD-5'!C48</f>
        <v>28150.91000000001</v>
      </c>
      <c r="C10" s="75">
        <v>0</v>
      </c>
      <c r="D10" s="75">
        <v>0</v>
      </c>
      <c r="E10" s="75">
        <v>0</v>
      </c>
      <c r="F10" s="92">
        <f>SUM(B10:E10)</f>
        <v>28150.91000000001</v>
      </c>
    </row>
    <row r="11" spans="1:8" s="72" customFormat="1" ht="15" customHeight="1">
      <c r="A11" s="98" t="s">
        <v>93</v>
      </c>
      <c r="B11" s="92">
        <f>'Earned Incurred QTD-5'!D53</f>
        <v>18027.77</v>
      </c>
      <c r="C11" s="75">
        <v>0</v>
      </c>
      <c r="D11" s="75">
        <v>0</v>
      </c>
      <c r="E11" s="75">
        <v>0</v>
      </c>
      <c r="F11" s="92">
        <f>SUM(B11:E11)</f>
        <v>18027.77</v>
      </c>
      <c r="H11" s="95"/>
    </row>
    <row r="12" spans="1:6" s="72" customFormat="1" ht="15" customHeight="1" thickBot="1">
      <c r="A12" s="76" t="s">
        <v>68</v>
      </c>
      <c r="B12" s="90">
        <f>SUM(B8:B11)</f>
        <v>2630247.0100000002</v>
      </c>
      <c r="C12" s="307">
        <f>SUM(C8:C11)</f>
        <v>-4628</v>
      </c>
      <c r="D12" s="307">
        <f>SUM(D8:D11)</f>
        <v>-412</v>
      </c>
      <c r="E12" s="97">
        <f>SUM(E8:E11)</f>
        <v>0</v>
      </c>
      <c r="F12" s="308">
        <f>SUM(F8:F11)</f>
        <v>2625207.0100000002</v>
      </c>
    </row>
    <row r="13" spans="1:6" s="72" customFormat="1" ht="15" customHeight="1" thickTop="1">
      <c r="A13" s="76"/>
      <c r="B13" s="73"/>
      <c r="C13" s="73"/>
      <c r="D13" s="73"/>
      <c r="E13" s="81"/>
      <c r="F13" s="81"/>
    </row>
    <row r="14" spans="1:6" s="72" customFormat="1" ht="15" customHeight="1">
      <c r="A14" s="87" t="s">
        <v>92</v>
      </c>
      <c r="B14" s="94"/>
      <c r="C14" s="94"/>
      <c r="D14" s="94"/>
      <c r="E14" s="93"/>
      <c r="F14" s="81"/>
    </row>
    <row r="15" spans="1:6" s="72" customFormat="1" ht="15" customHeight="1">
      <c r="A15" s="76" t="s">
        <v>91</v>
      </c>
      <c r="B15" s="92">
        <f>'Losses Incurred QTD-9'!B12</f>
        <v>468036.92000000004</v>
      </c>
      <c r="C15" s="92">
        <f>'Losses Incurred QTD-9'!C12</f>
        <v>347796.70999999996</v>
      </c>
      <c r="D15" s="92">
        <f>'Losses Incurred QTD-9'!D12</f>
        <v>49152.65</v>
      </c>
      <c r="E15" s="75">
        <f>'Losses Incurred QTD-9'!E12</f>
        <v>0</v>
      </c>
      <c r="F15" s="92">
        <f>SUM(B15:E15)+1</f>
        <v>864987.28</v>
      </c>
    </row>
    <row r="16" spans="1:6" s="72" customFormat="1" ht="15" customHeight="1">
      <c r="A16" s="76" t="s">
        <v>90</v>
      </c>
      <c r="B16" s="92">
        <f>'[3]Loss Expenses Paid QTD-15'!C24</f>
        <v>64247.58</v>
      </c>
      <c r="C16" s="92">
        <f>'[3]Loss Expenses Paid QTD-15'!C18</f>
        <v>42888.32</v>
      </c>
      <c r="D16" s="92">
        <f>'[3]Loss Expenses Paid QTD-15'!C12</f>
        <v>23573.2</v>
      </c>
      <c r="E16" s="75">
        <v>0</v>
      </c>
      <c r="F16" s="92">
        <f aca="true" t="shared" si="0" ref="F16:F23">SUM(B16:E16)</f>
        <v>130709.09999999999</v>
      </c>
    </row>
    <row r="17" spans="1:6" s="72" customFormat="1" ht="15" customHeight="1">
      <c r="A17" s="76" t="s">
        <v>89</v>
      </c>
      <c r="B17" s="92">
        <f>'[3]Loss Expenses Paid QTD-15'!I24</f>
        <v>255275.07</v>
      </c>
      <c r="C17" s="92">
        <f>'[3]Loss Expenses Paid QTD-15'!I18</f>
        <v>189694.61</v>
      </c>
      <c r="D17" s="92">
        <f>'[3]Loss Expenses Paid QTD-15'!I12</f>
        <v>29989.940000000002</v>
      </c>
      <c r="E17" s="75">
        <v>0</v>
      </c>
      <c r="F17" s="92">
        <f t="shared" si="0"/>
        <v>474959.62</v>
      </c>
    </row>
    <row r="18" spans="1:6" s="72" customFormat="1" ht="15" customHeight="1">
      <c r="A18" s="76" t="s">
        <v>88</v>
      </c>
      <c r="B18" s="92">
        <f>'[1]4Q14 Trial Balance @ 1-29-15 '!$D$382</f>
        <v>6728.42</v>
      </c>
      <c r="C18" s="75">
        <v>0</v>
      </c>
      <c r="D18" s="75">
        <v>0</v>
      </c>
      <c r="E18" s="75">
        <v>0</v>
      </c>
      <c r="F18" s="92">
        <f t="shared" si="0"/>
        <v>6728.42</v>
      </c>
    </row>
    <row r="19" spans="1:6" s="72" customFormat="1" ht="15" customHeight="1">
      <c r="A19" s="96" t="s">
        <v>87</v>
      </c>
      <c r="B19" s="92">
        <f>'[1]4Q14 Trial Balance @ 1-29-15 '!$D$388+1</f>
        <v>26784.35</v>
      </c>
      <c r="C19" s="75">
        <v>0</v>
      </c>
      <c r="D19" s="75">
        <v>0</v>
      </c>
      <c r="E19" s="75">
        <v>0</v>
      </c>
      <c r="F19" s="92">
        <f t="shared" si="0"/>
        <v>26784.35</v>
      </c>
    </row>
    <row r="20" spans="1:6" s="72" customFormat="1" ht="15" customHeight="1">
      <c r="A20" s="76" t="s">
        <v>86</v>
      </c>
      <c r="B20" s="92">
        <f>'[1]4Q14 Trial Balance @ 1-29-15 '!$D$384</f>
        <v>4125</v>
      </c>
      <c r="C20" s="75">
        <v>0</v>
      </c>
      <c r="D20" s="75">
        <v>0</v>
      </c>
      <c r="E20" s="75">
        <v>0</v>
      </c>
      <c r="F20" s="92">
        <f t="shared" si="0"/>
        <v>4125</v>
      </c>
    </row>
    <row r="21" spans="1:6" s="72" customFormat="1" ht="15" customHeight="1">
      <c r="A21" s="96" t="s">
        <v>85</v>
      </c>
      <c r="B21" s="92">
        <f>'[1]4Q14 Trial Balance @ 1-29-15 '!$D$377</f>
        <v>221182.59999999998</v>
      </c>
      <c r="C21" s="309">
        <f>'[1]4Q14 Trial Balance @ 1-29-15 '!$D$373</f>
        <v>-450.7</v>
      </c>
      <c r="D21" s="309">
        <f>'[1]4Q14 Trial Balance @ 1-29-15 '!$D$369</f>
        <v>-41.2</v>
      </c>
      <c r="E21" s="75">
        <v>0</v>
      </c>
      <c r="F21" s="92">
        <f t="shared" si="0"/>
        <v>220690.69999999995</v>
      </c>
    </row>
    <row r="22" spans="1:6" s="72" customFormat="1" ht="15" customHeight="1">
      <c r="A22" s="76" t="s">
        <v>84</v>
      </c>
      <c r="B22" s="92">
        <f>'Earned Incurred QTD-5'!C39</f>
        <v>2030073.9499999974</v>
      </c>
      <c r="C22" s="75">
        <v>0</v>
      </c>
      <c r="D22" s="75">
        <v>0</v>
      </c>
      <c r="E22" s="75">
        <v>0</v>
      </c>
      <c r="F22" s="92">
        <f t="shared" si="0"/>
        <v>2030073.9499999974</v>
      </c>
    </row>
    <row r="23" spans="1:6" s="72" customFormat="1" ht="15" customHeight="1">
      <c r="A23" s="76" t="s">
        <v>13</v>
      </c>
      <c r="B23" s="75">
        <v>0</v>
      </c>
      <c r="C23" s="75">
        <v>0</v>
      </c>
      <c r="D23" s="75">
        <v>0</v>
      </c>
      <c r="E23" s="75">
        <v>0</v>
      </c>
      <c r="F23" s="75">
        <f t="shared" si="0"/>
        <v>0</v>
      </c>
    </row>
    <row r="24" spans="1:7" s="72" customFormat="1" ht="15" customHeight="1" thickBot="1">
      <c r="A24" s="76" t="s">
        <v>68</v>
      </c>
      <c r="B24" s="90">
        <f>SUM(B15:B23)</f>
        <v>3076453.8899999973</v>
      </c>
      <c r="C24" s="307">
        <f>SUM(C15:C23)</f>
        <v>579928.94</v>
      </c>
      <c r="D24" s="307">
        <f>SUM(D15:D23)</f>
        <v>102674.59000000001</v>
      </c>
      <c r="E24" s="97">
        <f>SUM(E15:E23)</f>
        <v>0</v>
      </c>
      <c r="F24" s="308">
        <f>SUM(F15:F23)</f>
        <v>3759058.419999997</v>
      </c>
      <c r="G24" s="76"/>
    </row>
    <row r="25" spans="1:6" s="72" customFormat="1" ht="15" customHeight="1" thickTop="1">
      <c r="A25" s="76"/>
      <c r="B25" s="73"/>
      <c r="C25" s="73"/>
      <c r="D25" s="73"/>
      <c r="E25" s="81"/>
      <c r="F25" s="81"/>
    </row>
    <row r="26" spans="1:6" s="72" customFormat="1" ht="15" customHeight="1" thickBot="1">
      <c r="A26" s="78" t="s">
        <v>83</v>
      </c>
      <c r="B26" s="307">
        <f>B12-B24</f>
        <v>-446206.8799999971</v>
      </c>
      <c r="C26" s="307">
        <f>C12-C24</f>
        <v>-584556.94</v>
      </c>
      <c r="D26" s="307">
        <f>D12-D24</f>
        <v>-103086.59000000001</v>
      </c>
      <c r="E26" s="97">
        <f>E12-E24</f>
        <v>0</v>
      </c>
      <c r="F26" s="85">
        <f>SUM(B26:E26)-1</f>
        <v>-1133851.4099999971</v>
      </c>
    </row>
    <row r="27" spans="1:6" s="72" customFormat="1" ht="15" customHeight="1" thickTop="1">
      <c r="A27" s="76"/>
      <c r="B27" s="73"/>
      <c r="C27" s="73"/>
      <c r="D27" s="73"/>
      <c r="E27" s="81"/>
      <c r="F27" s="81"/>
    </row>
    <row r="28" spans="1:6" s="72" customFormat="1" ht="15" customHeight="1">
      <c r="A28" s="87" t="s">
        <v>82</v>
      </c>
      <c r="B28" s="94"/>
      <c r="C28" s="94"/>
      <c r="D28" s="94"/>
      <c r="E28" s="93"/>
      <c r="F28" s="81"/>
    </row>
    <row r="29" spans="1:6" s="72" customFormat="1" ht="15" customHeight="1">
      <c r="A29" s="76" t="s">
        <v>81</v>
      </c>
      <c r="B29" s="92">
        <f>'Earned Incurred QTD-5'!B50</f>
        <v>13525.85</v>
      </c>
      <c r="C29" s="75">
        <v>0</v>
      </c>
      <c r="D29" s="75">
        <v>0</v>
      </c>
      <c r="E29" s="75">
        <v>0</v>
      </c>
      <c r="F29" s="92">
        <f>SUM(B29:E29)</f>
        <v>13525.85</v>
      </c>
    </row>
    <row r="30" spans="1:6" s="72" customFormat="1" ht="15" customHeight="1">
      <c r="A30" s="76" t="s">
        <v>80</v>
      </c>
      <c r="B30" s="92">
        <f>'Balance Sheet-1'!C16</f>
        <v>322291.39</v>
      </c>
      <c r="C30" s="75">
        <v>0</v>
      </c>
      <c r="D30" s="75">
        <v>0</v>
      </c>
      <c r="E30" s="75">
        <v>0</v>
      </c>
      <c r="F30" s="92">
        <f>SUM(B30:E30)</f>
        <v>322291.39</v>
      </c>
    </row>
    <row r="31" spans="1:8" s="72" customFormat="1" ht="15" customHeight="1">
      <c r="A31" s="76" t="s">
        <v>210</v>
      </c>
      <c r="B31" s="326">
        <f>-'Income Statement-2'!B39</f>
        <v>31316.72</v>
      </c>
      <c r="C31" s="327">
        <v>0</v>
      </c>
      <c r="D31" s="327">
        <v>0</v>
      </c>
      <c r="E31" s="327">
        <v>0</v>
      </c>
      <c r="F31" s="309">
        <f>SUM(B31:E31)</f>
        <v>31316.72</v>
      </c>
      <c r="G31" s="328"/>
      <c r="H31" s="95"/>
    </row>
    <row r="32" spans="1:8" s="72" customFormat="1" ht="15" customHeight="1" thickBot="1">
      <c r="A32" s="76" t="s">
        <v>68</v>
      </c>
      <c r="B32" s="90">
        <f>SUM(B29:B31)</f>
        <v>367133.95999999996</v>
      </c>
      <c r="C32" s="97">
        <f>SUM(C29:C31)</f>
        <v>0</v>
      </c>
      <c r="D32" s="97">
        <f>SUM(D29:D31)</f>
        <v>0</v>
      </c>
      <c r="E32" s="97">
        <f>SUM(E29:E31)</f>
        <v>0</v>
      </c>
      <c r="F32" s="308">
        <f>SUM(F29:F31)</f>
        <v>367133.95999999996</v>
      </c>
      <c r="H32" s="95"/>
    </row>
    <row r="33" spans="1:6" s="72" customFormat="1" ht="15" customHeight="1" thickTop="1">
      <c r="A33" s="76"/>
      <c r="B33" s="73"/>
      <c r="C33" s="73"/>
      <c r="D33" s="73"/>
      <c r="E33" s="81"/>
      <c r="F33" s="81"/>
    </row>
    <row r="34" spans="1:6" s="72" customFormat="1" ht="15" customHeight="1">
      <c r="A34" s="87" t="s">
        <v>79</v>
      </c>
      <c r="B34" s="94"/>
      <c r="C34" s="94"/>
      <c r="D34" s="94"/>
      <c r="E34" s="93"/>
      <c r="F34" s="81"/>
    </row>
    <row r="35" spans="1:6" s="72" customFormat="1" ht="15" customHeight="1">
      <c r="A35" s="76" t="s">
        <v>78</v>
      </c>
      <c r="B35" s="92">
        <f>'Earned Incurred QTD-5'!B49</f>
        <v>11960.83</v>
      </c>
      <c r="C35" s="75">
        <v>0</v>
      </c>
      <c r="D35" s="75">
        <v>0</v>
      </c>
      <c r="E35" s="75">
        <v>0</v>
      </c>
      <c r="F35" s="92">
        <f>SUM(B35:E35)</f>
        <v>11960.83</v>
      </c>
    </row>
    <row r="36" spans="1:6" s="72" customFormat="1" ht="15" customHeight="1">
      <c r="A36" s="76" t="s">
        <v>77</v>
      </c>
      <c r="B36" s="92">
        <v>195141.44999999998</v>
      </c>
      <c r="C36" s="91">
        <v>0</v>
      </c>
      <c r="D36" s="91">
        <v>0</v>
      </c>
      <c r="E36" s="91">
        <v>0</v>
      </c>
      <c r="F36" s="92">
        <f>SUM(B36:E36)</f>
        <v>195141.44999999998</v>
      </c>
    </row>
    <row r="37" spans="1:6" s="72" customFormat="1" ht="15" customHeight="1" thickBot="1">
      <c r="A37" s="76" t="s">
        <v>68</v>
      </c>
      <c r="B37" s="90">
        <f>SUM(B35:B36)</f>
        <v>207102.27999999997</v>
      </c>
      <c r="C37" s="97">
        <f>SUM(C35:C36)</f>
        <v>0</v>
      </c>
      <c r="D37" s="97">
        <f>SUM(D35:D36)</f>
        <v>0</v>
      </c>
      <c r="E37" s="97">
        <f>SUM(E35:E36)</f>
        <v>0</v>
      </c>
      <c r="F37" s="308">
        <f>SUM(F35:F36)</f>
        <v>207102.27999999997</v>
      </c>
    </row>
    <row r="38" spans="1:6" s="72" customFormat="1" ht="15" customHeight="1" thickTop="1">
      <c r="A38" s="76"/>
      <c r="B38" s="73"/>
      <c r="C38" s="73"/>
      <c r="D38" s="73"/>
      <c r="E38" s="81"/>
      <c r="F38" s="88"/>
    </row>
    <row r="39" spans="1:6" s="72" customFormat="1" ht="15" customHeight="1" thickBot="1">
      <c r="A39" s="87" t="s">
        <v>76</v>
      </c>
      <c r="B39" s="86">
        <f>B26-B32+B37</f>
        <v>-606238.559999997</v>
      </c>
      <c r="C39" s="86">
        <f>C26-C32+C37</f>
        <v>-584556.94</v>
      </c>
      <c r="D39" s="86">
        <f>D26-D32+D37</f>
        <v>-103086.59000000001</v>
      </c>
      <c r="E39" s="89">
        <f>E26-E32+E37</f>
        <v>0</v>
      </c>
      <c r="F39" s="85">
        <f>F26-F32+F37</f>
        <v>-1293883.089999997</v>
      </c>
    </row>
    <row r="40" spans="1:6" s="72" customFormat="1" ht="15" customHeight="1" thickTop="1">
      <c r="A40" s="76"/>
      <c r="B40" s="73"/>
      <c r="C40" s="73"/>
      <c r="D40" s="73"/>
      <c r="E40" s="81"/>
      <c r="F40" s="81"/>
    </row>
    <row r="41" spans="1:6" s="72" customFormat="1" ht="15" customHeight="1">
      <c r="A41" s="83" t="s">
        <v>75</v>
      </c>
      <c r="B41" s="82"/>
      <c r="C41" s="82"/>
      <c r="D41" s="82"/>
      <c r="E41" s="81"/>
      <c r="F41" s="81"/>
    </row>
    <row r="42" spans="1:7" s="72" customFormat="1" ht="15" customHeight="1">
      <c r="A42" s="76" t="s">
        <v>19</v>
      </c>
      <c r="B42" s="92">
        <f>'Premiums QTD-7'!B18</f>
        <v>5419228.58</v>
      </c>
      <c r="C42" s="75">
        <f>'Premiums QTD-7'!C18</f>
        <v>0</v>
      </c>
      <c r="D42" s="75">
        <f>'Premiums QTD-7'!D18</f>
        <v>0</v>
      </c>
      <c r="E42" s="75">
        <f>'Premiums QTD-7'!E18</f>
        <v>0</v>
      </c>
      <c r="F42" s="92">
        <f>SUM(B42:E42)</f>
        <v>5419228.58</v>
      </c>
      <c r="G42" s="80"/>
    </row>
    <row r="43" spans="1:6" s="72" customFormat="1" ht="15" customHeight="1">
      <c r="A43" s="76" t="s">
        <v>72</v>
      </c>
      <c r="B43" s="92">
        <f>'Losses Incurred QTD-9'!B18+'Losses Incurred QTD-9'!B24</f>
        <v>1534755.8399999999</v>
      </c>
      <c r="C43" s="92">
        <f>'Losses Incurred QTD-9'!C18+'Losses Incurred QTD-9'!C24</f>
        <v>227018.66999999998</v>
      </c>
      <c r="D43" s="92">
        <f>'Losses Incurred QTD-9'!D18+'Losses Incurred QTD-9'!D24</f>
        <v>105361.78</v>
      </c>
      <c r="E43" s="75">
        <f>'Losses Incurred QTD-9'!E18+'Losses Incurred QTD-9'!E24</f>
        <v>0</v>
      </c>
      <c r="F43" s="92">
        <f>SUM(B43:E43)+1</f>
        <v>1867137.2899999998</v>
      </c>
    </row>
    <row r="44" spans="1:6" s="72" customFormat="1" ht="15" customHeight="1">
      <c r="A44" s="76" t="s">
        <v>74</v>
      </c>
      <c r="B44" s="92">
        <f>'Loss Expenses QTD-11'!B18</f>
        <v>296046.24</v>
      </c>
      <c r="C44" s="92">
        <f>'Loss Expenses QTD-11'!C18</f>
        <v>71752.04000000001</v>
      </c>
      <c r="D44" s="92">
        <f>'Loss Expenses QTD-11'!D18</f>
        <v>23647.760000000002</v>
      </c>
      <c r="E44" s="75">
        <f>'Loss Expenses QTD-11'!E18</f>
        <v>0</v>
      </c>
      <c r="F44" s="92">
        <f>SUM(B44:E44)</f>
        <v>391446.04000000004</v>
      </c>
    </row>
    <row r="45" spans="1:6" s="72" customFormat="1" ht="15" customHeight="1">
      <c r="A45" s="76" t="s">
        <v>70</v>
      </c>
      <c r="B45" s="92">
        <f>'Earned Incurred QTD-5'!B41</f>
        <v>201852.82</v>
      </c>
      <c r="C45" s="75">
        <v>0</v>
      </c>
      <c r="D45" s="75">
        <v>0</v>
      </c>
      <c r="E45" s="75">
        <v>0</v>
      </c>
      <c r="F45" s="92">
        <f>SUM(B45:E45)</f>
        <v>201852.82</v>
      </c>
    </row>
    <row r="46" spans="1:6" s="72" customFormat="1" ht="15" customHeight="1">
      <c r="A46" s="76" t="s">
        <v>69</v>
      </c>
      <c r="B46" s="92">
        <f>'Earned Incurred QTD-5'!B33</f>
        <v>38430.490000000005</v>
      </c>
      <c r="C46" s="75">
        <v>0</v>
      </c>
      <c r="D46" s="75">
        <v>0</v>
      </c>
      <c r="E46" s="75">
        <v>0</v>
      </c>
      <c r="F46" s="92">
        <f>SUM(B46:E46)</f>
        <v>38430.490000000005</v>
      </c>
    </row>
    <row r="47" spans="1:6" s="72" customFormat="1" ht="15" customHeight="1" thickBot="1">
      <c r="A47" s="84" t="s">
        <v>68</v>
      </c>
      <c r="B47" s="90">
        <f>SUM(B42:B46)</f>
        <v>7490313.970000001</v>
      </c>
      <c r="C47" s="90">
        <f>SUM(C42:C46)</f>
        <v>298770.70999999996</v>
      </c>
      <c r="D47" s="90">
        <f>SUM(D42:D46)</f>
        <v>129009.54000000001</v>
      </c>
      <c r="E47" s="79">
        <f>SUM(E42:E46)</f>
        <v>0</v>
      </c>
      <c r="F47" s="308">
        <f>SUM(F42:F46)</f>
        <v>7918095.220000001</v>
      </c>
    </row>
    <row r="48" spans="1:6" s="72" customFormat="1" ht="15" customHeight="1" thickTop="1">
      <c r="A48" s="76"/>
      <c r="B48" s="73"/>
      <c r="C48" s="73"/>
      <c r="D48" s="73"/>
      <c r="E48" s="81"/>
      <c r="F48" s="81"/>
    </row>
    <row r="49" spans="1:6" s="72" customFormat="1" ht="15" customHeight="1">
      <c r="A49" s="83" t="s">
        <v>73</v>
      </c>
      <c r="B49" s="82"/>
      <c r="C49" s="82"/>
      <c r="D49" s="82"/>
      <c r="E49" s="81"/>
      <c r="F49" s="81"/>
    </row>
    <row r="50" spans="1:7" s="72" customFormat="1" ht="15" customHeight="1">
      <c r="A50" s="76" t="s">
        <v>19</v>
      </c>
      <c r="B50" s="92">
        <f>'Premiums QTD-7'!B24</f>
        <v>5234893.18</v>
      </c>
      <c r="C50" s="92">
        <f>'Premiums QTD-7'!C24</f>
        <v>311225.02</v>
      </c>
      <c r="D50" s="75">
        <f>'Premiums QTD-7'!D24</f>
        <v>0</v>
      </c>
      <c r="E50" s="75">
        <f>'Premiums QTD-7'!E24</f>
        <v>0</v>
      </c>
      <c r="F50" s="92">
        <f>SUM(B50:E50)</f>
        <v>5546118.199999999</v>
      </c>
      <c r="G50" s="80"/>
    </row>
    <row r="51" spans="1:6" s="72" customFormat="1" ht="15" customHeight="1">
      <c r="A51" s="76" t="s">
        <v>72</v>
      </c>
      <c r="B51" s="92">
        <f>'Losses Incurred QTD-9'!B31</f>
        <v>928177.6</v>
      </c>
      <c r="C51" s="92">
        <f>'Losses Incurred QTD-9'!C31</f>
        <v>580240.52</v>
      </c>
      <c r="D51" s="92">
        <f>'Losses Incurred QTD-9'!D31</f>
        <v>182249.35</v>
      </c>
      <c r="E51" s="75">
        <f>'Losses Incurred QTD-9'!E31</f>
        <v>0</v>
      </c>
      <c r="F51" s="92">
        <f>SUM(B51:E51)+1</f>
        <v>1690668.4700000002</v>
      </c>
    </row>
    <row r="52" spans="1:6" s="72" customFormat="1" ht="15" customHeight="1">
      <c r="A52" s="76" t="s">
        <v>71</v>
      </c>
      <c r="B52" s="92">
        <f>'Loss Expenses QTD-11'!B24</f>
        <v>234194.15</v>
      </c>
      <c r="C52" s="92">
        <f>'Loss Expenses QTD-11'!C24</f>
        <v>137653.46000000002</v>
      </c>
      <c r="D52" s="92">
        <f>'Loss Expenses QTD-11'!D24</f>
        <v>31759.88</v>
      </c>
      <c r="E52" s="75">
        <f>'Loss Expenses QTD-11'!E24</f>
        <v>0</v>
      </c>
      <c r="F52" s="92">
        <f>SUM(B52:E52)</f>
        <v>403607.49</v>
      </c>
    </row>
    <row r="53" spans="1:6" s="72" customFormat="1" ht="15" customHeight="1">
      <c r="A53" s="76" t="s">
        <v>70</v>
      </c>
      <c r="B53" s="92">
        <f>'Earned Incurred QTD-5'!B42</f>
        <v>152543.84</v>
      </c>
      <c r="C53" s="75">
        <v>0</v>
      </c>
      <c r="D53" s="75">
        <v>0</v>
      </c>
      <c r="E53" s="75">
        <v>0</v>
      </c>
      <c r="F53" s="92">
        <f>SUM(B53:E53)</f>
        <v>152543.84</v>
      </c>
    </row>
    <row r="54" spans="1:6" s="72" customFormat="1" ht="15" customHeight="1">
      <c r="A54" s="76" t="s">
        <v>69</v>
      </c>
      <c r="B54" s="92">
        <f>'Earned Incurred QTD-5'!B34</f>
        <v>27304.39</v>
      </c>
      <c r="C54" s="75">
        <v>0</v>
      </c>
      <c r="D54" s="75">
        <v>0</v>
      </c>
      <c r="E54" s="75">
        <v>0</v>
      </c>
      <c r="F54" s="92">
        <f>SUM(B54:E54)</f>
        <v>27304.39</v>
      </c>
    </row>
    <row r="55" spans="1:6" s="72" customFormat="1" ht="15" customHeight="1" thickBot="1">
      <c r="A55" s="76" t="s">
        <v>68</v>
      </c>
      <c r="B55" s="90">
        <f>SUM(B50:B54)</f>
        <v>6577113.159999999</v>
      </c>
      <c r="C55" s="90">
        <f>SUM(C50:C54)</f>
        <v>1029119</v>
      </c>
      <c r="D55" s="90">
        <f>SUM(D50:D54)</f>
        <v>214009.23</v>
      </c>
      <c r="E55" s="79">
        <f>SUM(E50:E54)</f>
        <v>0</v>
      </c>
      <c r="F55" s="308">
        <f>SUM(F50:F54)-1</f>
        <v>7820241.39</v>
      </c>
    </row>
    <row r="56" spans="1:6" s="72" customFormat="1" ht="15" customHeight="1" thickTop="1">
      <c r="A56" s="76"/>
      <c r="B56" s="73"/>
      <c r="C56" s="73"/>
      <c r="D56" s="73"/>
      <c r="E56" s="73"/>
      <c r="F56" s="26"/>
    </row>
    <row r="57" spans="1:6" s="72" customFormat="1" ht="15" customHeight="1" thickBot="1">
      <c r="A57" s="78" t="s">
        <v>67</v>
      </c>
      <c r="B57" s="77">
        <f>B39-B47+B55-1</f>
        <v>-1519440.3699999982</v>
      </c>
      <c r="C57" s="77">
        <f>C39-C47+C55</f>
        <v>145791.3500000001</v>
      </c>
      <c r="D57" s="77">
        <f>D39-D47+D55-1</f>
        <v>-18087.899999999994</v>
      </c>
      <c r="E57" s="315">
        <f>E39-E47+E55</f>
        <v>0</v>
      </c>
      <c r="F57" s="77">
        <f>F39-F47+F55-1</f>
        <v>-1391737.919999999</v>
      </c>
    </row>
    <row r="58" spans="1:6" s="72" customFormat="1" ht="15" customHeight="1" thickTop="1">
      <c r="A58" s="76"/>
      <c r="B58" s="75"/>
      <c r="C58" s="75"/>
      <c r="D58" s="75"/>
      <c r="E58" s="75"/>
      <c r="F58" s="92"/>
    </row>
    <row r="59" s="72" customFormat="1" ht="15" customHeight="1">
      <c r="F59" s="310"/>
    </row>
    <row r="60" s="72" customFormat="1" ht="15" customHeight="1"/>
    <row r="61" s="72" customFormat="1" ht="15" customHeight="1"/>
    <row r="62" spans="1:6" s="72" customFormat="1" ht="15" customHeight="1">
      <c r="A62" s="74"/>
      <c r="B62" s="74"/>
      <c r="C62" s="74"/>
      <c r="D62" s="73"/>
      <c r="E62" s="73"/>
      <c r="F62" s="73"/>
    </row>
    <row r="63" spans="4:6" s="72" customFormat="1" ht="15" customHeight="1">
      <c r="D63" s="73"/>
      <c r="E63" s="73"/>
      <c r="F63" s="26"/>
    </row>
    <row r="64" spans="4:6" s="72" customFormat="1" ht="15" customHeight="1">
      <c r="D64" s="73"/>
      <c r="E64" s="73"/>
      <c r="F64" s="26"/>
    </row>
    <row r="65" spans="4:6" s="72" customFormat="1" ht="15" customHeight="1">
      <c r="D65" s="73"/>
      <c r="E65" s="73"/>
      <c r="F65" s="26"/>
    </row>
    <row r="66" spans="4:6" s="72" customFormat="1" ht="15" customHeight="1">
      <c r="D66" s="73"/>
      <c r="E66" s="73"/>
      <c r="F66" s="26"/>
    </row>
    <row r="67" spans="4:6" s="72" customFormat="1" ht="15" customHeight="1">
      <c r="D67" s="73"/>
      <c r="E67" s="73"/>
      <c r="F67" s="26"/>
    </row>
    <row r="68" spans="4:6" s="72" customFormat="1" ht="15" customHeight="1">
      <c r="D68" s="73"/>
      <c r="E68" s="73"/>
      <c r="F68" s="26"/>
    </row>
    <row r="69" spans="4:6" s="72" customFormat="1" ht="15" customHeight="1">
      <c r="D69" s="73"/>
      <c r="E69" s="73"/>
      <c r="F69" s="26"/>
    </row>
    <row r="70" spans="4:6" s="72" customFormat="1" ht="15" customHeight="1">
      <c r="D70" s="73"/>
      <c r="E70" s="73"/>
      <c r="F70" s="26"/>
    </row>
    <row r="71" spans="4:6" s="72" customFormat="1" ht="15" customHeight="1">
      <c r="D71" s="73"/>
      <c r="E71" s="73"/>
      <c r="F71" s="26"/>
    </row>
    <row r="72" spans="4:6" s="72" customFormat="1" ht="15" customHeight="1">
      <c r="D72" s="73"/>
      <c r="E72" s="73"/>
      <c r="F72" s="26"/>
    </row>
    <row r="73" spans="4:6" s="72" customFormat="1" ht="15" customHeight="1">
      <c r="D73" s="73"/>
      <c r="E73" s="73"/>
      <c r="F73" s="26"/>
    </row>
    <row r="74" spans="4:6" s="72" customFormat="1" ht="15" customHeight="1">
      <c r="D74" s="73"/>
      <c r="E74" s="73"/>
      <c r="F74" s="26"/>
    </row>
    <row r="75" spans="4:6" s="72" customFormat="1" ht="15" customHeight="1">
      <c r="D75" s="73"/>
      <c r="E75" s="73"/>
      <c r="F75" s="26"/>
    </row>
    <row r="76" spans="4:6" s="72" customFormat="1" ht="15" customHeight="1">
      <c r="D76" s="73"/>
      <c r="E76" s="73"/>
      <c r="F76" s="26"/>
    </row>
    <row r="77" spans="4:6" s="72" customFormat="1" ht="15" customHeight="1">
      <c r="D77" s="73"/>
      <c r="E77" s="73"/>
      <c r="F77" s="26"/>
    </row>
    <row r="78" spans="4:6" s="72" customFormat="1" ht="15" customHeight="1">
      <c r="D78" s="73"/>
      <c r="E78" s="73"/>
      <c r="F78" s="26"/>
    </row>
    <row r="79" spans="4:6" s="72" customFormat="1" ht="15" customHeight="1">
      <c r="D79" s="73"/>
      <c r="E79" s="73"/>
      <c r="F79" s="26"/>
    </row>
    <row r="80" spans="4:6" s="72" customFormat="1" ht="15" customHeight="1">
      <c r="D80" s="73"/>
      <c r="E80" s="73"/>
      <c r="F80" s="26"/>
    </row>
    <row r="81" spans="4:6" s="72" customFormat="1" ht="15" customHeight="1">
      <c r="D81" s="73"/>
      <c r="E81" s="73"/>
      <c r="F81" s="26"/>
    </row>
    <row r="82" spans="4:6" s="72" customFormat="1" ht="15" customHeight="1">
      <c r="D82" s="73"/>
      <c r="E82" s="73"/>
      <c r="F82" s="26"/>
    </row>
    <row r="83" spans="4:6" s="72" customFormat="1" ht="15" customHeight="1">
      <c r="D83" s="73"/>
      <c r="E83" s="73"/>
      <c r="F83" s="26"/>
    </row>
    <row r="84" spans="4:6" s="72" customFormat="1" ht="15" customHeight="1">
      <c r="D84" s="73"/>
      <c r="E84" s="73"/>
      <c r="F84" s="26"/>
    </row>
    <row r="85" spans="4:6" s="72" customFormat="1" ht="15" customHeight="1">
      <c r="D85" s="73"/>
      <c r="E85" s="73"/>
      <c r="F85" s="26"/>
    </row>
    <row r="86" spans="4:6" s="72" customFormat="1" ht="15" customHeight="1">
      <c r="D86" s="73"/>
      <c r="E86" s="73"/>
      <c r="F86" s="26"/>
    </row>
    <row r="87" spans="4:6" s="72" customFormat="1" ht="15" customHeight="1">
      <c r="D87" s="73"/>
      <c r="E87" s="73"/>
      <c r="F87" s="26"/>
    </row>
    <row r="88" spans="4:6" s="72" customFormat="1" ht="15" customHeight="1">
      <c r="D88" s="73"/>
      <c r="E88" s="73"/>
      <c r="F88" s="26"/>
    </row>
    <row r="89" spans="4:6" s="72" customFormat="1" ht="15" customHeight="1">
      <c r="D89" s="73"/>
      <c r="E89" s="73"/>
      <c r="F89" s="26"/>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O93"/>
  <sheetViews>
    <sheetView zoomScalePageLayoutView="0" workbookViewId="0" topLeftCell="A1">
      <selection activeCell="A1" sqref="A1:F1"/>
    </sheetView>
  </sheetViews>
  <sheetFormatPr defaultColWidth="15.7109375" defaultRowHeight="15" customHeight="1"/>
  <cols>
    <col min="1" max="1" width="64.7109375" style="69" bestFit="1" customWidth="1"/>
    <col min="2" max="3" width="15.7109375" style="69" customWidth="1"/>
    <col min="4" max="5" width="15.7109375" style="71" customWidth="1"/>
    <col min="6" max="6" width="15.7109375" style="70" customWidth="1"/>
    <col min="7" max="16384" width="15.7109375" style="69" customWidth="1"/>
  </cols>
  <sheetData>
    <row r="1" spans="1:6" s="114" customFormat="1" ht="30" customHeight="1">
      <c r="A1" s="337" t="s">
        <v>0</v>
      </c>
      <c r="B1" s="337"/>
      <c r="C1" s="337"/>
      <c r="D1" s="337"/>
      <c r="E1" s="337"/>
      <c r="F1" s="337"/>
    </row>
    <row r="2" spans="1:6" s="113" customFormat="1" ht="15" customHeight="1">
      <c r="A2" s="338"/>
      <c r="B2" s="338"/>
      <c r="C2" s="338"/>
      <c r="D2" s="338"/>
      <c r="E2" s="338"/>
      <c r="F2" s="338"/>
    </row>
    <row r="3" spans="1:6" s="112" customFormat="1" ht="15" customHeight="1">
      <c r="A3" s="339" t="s">
        <v>99</v>
      </c>
      <c r="B3" s="339"/>
      <c r="C3" s="339"/>
      <c r="D3" s="339"/>
      <c r="E3" s="339"/>
      <c r="F3" s="339"/>
    </row>
    <row r="4" spans="1:6" s="112" customFormat="1" ht="15" customHeight="1">
      <c r="A4" s="339" t="s">
        <v>183</v>
      </c>
      <c r="B4" s="339"/>
      <c r="C4" s="339"/>
      <c r="D4" s="339"/>
      <c r="E4" s="339"/>
      <c r="F4" s="339"/>
    </row>
    <row r="5" spans="1:6" s="106" customFormat="1" ht="15" customHeight="1">
      <c r="A5" s="119"/>
      <c r="B5" s="118"/>
      <c r="C5" s="118"/>
      <c r="D5" s="117"/>
      <c r="E5" s="116"/>
      <c r="F5" s="115"/>
    </row>
    <row r="6" spans="1:6" s="102" customFormat="1" ht="30" customHeight="1">
      <c r="A6" s="105"/>
      <c r="B6" s="104" t="s">
        <v>1</v>
      </c>
      <c r="C6" s="104" t="s">
        <v>2</v>
      </c>
      <c r="D6" s="104" t="s">
        <v>3</v>
      </c>
      <c r="E6" s="104" t="s">
        <v>98</v>
      </c>
      <c r="F6" s="103" t="s">
        <v>4</v>
      </c>
    </row>
    <row r="7" spans="1:6" s="74" customFormat="1" ht="15" customHeight="1">
      <c r="A7" s="87" t="s">
        <v>97</v>
      </c>
      <c r="B7" s="101"/>
      <c r="C7" s="101"/>
      <c r="D7" s="94"/>
      <c r="E7" s="94"/>
      <c r="F7" s="94"/>
    </row>
    <row r="8" spans="1:6" s="72" customFormat="1" ht="15" customHeight="1">
      <c r="A8" s="98" t="s">
        <v>96</v>
      </c>
      <c r="B8" s="100">
        <f>'Premiums YTD-8'!B12</f>
        <v>10832165</v>
      </c>
      <c r="C8" s="100">
        <f>'Premiums YTD-8'!C12</f>
        <v>-130418</v>
      </c>
      <c r="D8" s="100">
        <f>'Premiums YTD-8'!D12</f>
        <v>-4417</v>
      </c>
      <c r="E8" s="75">
        <f>'Premiums YTD-8'!E12</f>
        <v>0</v>
      </c>
      <c r="F8" s="100">
        <f>SUM(B8:E8)</f>
        <v>10697330</v>
      </c>
    </row>
    <row r="9" spans="1:8" s="72" customFormat="1" ht="15" customHeight="1">
      <c r="A9" s="99" t="s">
        <v>95</v>
      </c>
      <c r="B9" s="92">
        <f>'Earned Incurred YTD-6'!D55</f>
        <v>21646.63</v>
      </c>
      <c r="C9" s="75">
        <v>0</v>
      </c>
      <c r="D9" s="75">
        <v>0</v>
      </c>
      <c r="E9" s="75">
        <v>0</v>
      </c>
      <c r="F9" s="92">
        <f>SUM(B9:E9)</f>
        <v>21646.63</v>
      </c>
      <c r="H9" s="95"/>
    </row>
    <row r="10" spans="1:6" s="72" customFormat="1" ht="15" customHeight="1">
      <c r="A10" s="98" t="s">
        <v>94</v>
      </c>
      <c r="B10" s="92">
        <f>'Earned Incurred YTD-6'!C48</f>
        <v>73996.12999999999</v>
      </c>
      <c r="C10" s="75">
        <v>0</v>
      </c>
      <c r="D10" s="75">
        <v>0</v>
      </c>
      <c r="E10" s="75">
        <v>0</v>
      </c>
      <c r="F10" s="92">
        <f>SUM(B10:E10)</f>
        <v>73996.12999999999</v>
      </c>
    </row>
    <row r="11" spans="1:8" s="72" customFormat="1" ht="15" customHeight="1">
      <c r="A11" s="98" t="s">
        <v>93</v>
      </c>
      <c r="B11" s="92">
        <f>'Earned Incurred YTD-6'!D53</f>
        <v>17161.52</v>
      </c>
      <c r="C11" s="75">
        <v>0</v>
      </c>
      <c r="D11" s="75">
        <v>0</v>
      </c>
      <c r="E11" s="75">
        <v>0</v>
      </c>
      <c r="F11" s="92">
        <f>SUM(B11:E11)</f>
        <v>17161.52</v>
      </c>
      <c r="H11" s="95"/>
    </row>
    <row r="12" spans="1:6" s="72" customFormat="1" ht="15" customHeight="1" thickBot="1">
      <c r="A12" s="76" t="s">
        <v>68</v>
      </c>
      <c r="B12" s="307">
        <f>SUM(B8:B11)+1</f>
        <v>10944970.280000001</v>
      </c>
      <c r="C12" s="307">
        <f>SUM(C8:C11)</f>
        <v>-130418</v>
      </c>
      <c r="D12" s="307">
        <f>SUM(D8:D11)</f>
        <v>-4417</v>
      </c>
      <c r="E12" s="97">
        <f>SUM(E8:E11)</f>
        <v>0</v>
      </c>
      <c r="F12" s="308">
        <f>SUM(F8:F11)+1</f>
        <v>10810135.280000001</v>
      </c>
    </row>
    <row r="13" spans="1:6" s="72" customFormat="1" ht="15" customHeight="1" thickTop="1">
      <c r="A13" s="76"/>
      <c r="B13" s="73"/>
      <c r="C13" s="73"/>
      <c r="D13" s="73"/>
      <c r="E13" s="81"/>
      <c r="F13" s="81"/>
    </row>
    <row r="14" spans="1:6" s="72" customFormat="1" ht="15" customHeight="1">
      <c r="A14" s="87" t="s">
        <v>92</v>
      </c>
      <c r="B14" s="94"/>
      <c r="C14" s="94"/>
      <c r="D14" s="94"/>
      <c r="E14" s="93"/>
      <c r="F14" s="81"/>
    </row>
    <row r="15" spans="1:6" s="72" customFormat="1" ht="15" customHeight="1">
      <c r="A15" s="76" t="s">
        <v>91</v>
      </c>
      <c r="B15" s="92">
        <f>'Losses Incurred YTD-10'!B12</f>
        <v>1112513.8499999999</v>
      </c>
      <c r="C15" s="92">
        <f>'Losses Incurred YTD-10'!C12</f>
        <v>2846395.76</v>
      </c>
      <c r="D15" s="92">
        <f>'Losses Incurred YTD-10'!D12</f>
        <v>690880.17</v>
      </c>
      <c r="E15" s="75">
        <f>'Losses Incurred YTD-10'!E12</f>
        <v>0</v>
      </c>
      <c r="F15" s="92">
        <f aca="true" t="shared" si="0" ref="F15:F23">SUM(B15:E15)</f>
        <v>4649789.779999999</v>
      </c>
    </row>
    <row r="16" spans="1:6" s="72" customFormat="1" ht="15" customHeight="1">
      <c r="A16" s="76" t="s">
        <v>90</v>
      </c>
      <c r="B16" s="92">
        <f>'[3]Loss Expenses Paid YTD-16'!C24</f>
        <v>118642.19</v>
      </c>
      <c r="C16" s="92">
        <f>'[3]Loss Expenses Paid YTD-16'!C18</f>
        <v>300039.95999999996</v>
      </c>
      <c r="D16" s="92">
        <f>'[3]Loss Expenses Paid YTD-16'!C12</f>
        <v>169644.53999999998</v>
      </c>
      <c r="E16" s="75">
        <v>0</v>
      </c>
      <c r="F16" s="92">
        <f t="shared" si="0"/>
        <v>588326.69</v>
      </c>
    </row>
    <row r="17" spans="1:6" s="72" customFormat="1" ht="15" customHeight="1">
      <c r="A17" s="76" t="s">
        <v>89</v>
      </c>
      <c r="B17" s="92">
        <f>'[3]Loss Expenses Paid YTD-16'!I24</f>
        <v>320297.17000000004</v>
      </c>
      <c r="C17" s="92">
        <f>'[3]Loss Expenses Paid YTD-16'!I18</f>
        <v>524068.99</v>
      </c>
      <c r="D17" s="92">
        <f>'[3]Loss Expenses Paid YTD-16'!I12</f>
        <v>127519.91999999998</v>
      </c>
      <c r="E17" s="75">
        <v>0</v>
      </c>
      <c r="F17" s="92">
        <f t="shared" si="0"/>
        <v>971886.0800000001</v>
      </c>
    </row>
    <row r="18" spans="1:6" s="72" customFormat="1" ht="15" customHeight="1">
      <c r="A18" s="76" t="s">
        <v>88</v>
      </c>
      <c r="B18" s="92">
        <f>'[1]4Q14 Trial Balance @ 1-29-15 '!$F$382</f>
        <v>36226.69</v>
      </c>
      <c r="C18" s="75">
        <v>0</v>
      </c>
      <c r="D18" s="75">
        <v>0</v>
      </c>
      <c r="E18" s="75">
        <v>0</v>
      </c>
      <c r="F18" s="92">
        <f t="shared" si="0"/>
        <v>36226.69</v>
      </c>
    </row>
    <row r="19" spans="1:6" s="72" customFormat="1" ht="15" customHeight="1">
      <c r="A19" s="96" t="s">
        <v>87</v>
      </c>
      <c r="B19" s="92">
        <f>'[1]4Q14 Trial Balance @ 1-29-15 '!$F$388-1</f>
        <v>99742.65</v>
      </c>
      <c r="C19" s="75">
        <v>0</v>
      </c>
      <c r="D19" s="75">
        <v>0</v>
      </c>
      <c r="E19" s="75">
        <v>0</v>
      </c>
      <c r="F19" s="92">
        <f t="shared" si="0"/>
        <v>99742.65</v>
      </c>
    </row>
    <row r="20" spans="1:6" s="72" customFormat="1" ht="15" customHeight="1">
      <c r="A20" s="76" t="s">
        <v>86</v>
      </c>
      <c r="B20" s="92">
        <f>'[1]4Q14 Trial Balance @ 1-29-15 '!$F$384</f>
        <v>16500</v>
      </c>
      <c r="C20" s="75">
        <v>0</v>
      </c>
      <c r="D20" s="75">
        <v>0</v>
      </c>
      <c r="E20" s="75">
        <v>0</v>
      </c>
      <c r="F20" s="92">
        <f t="shared" si="0"/>
        <v>16500</v>
      </c>
    </row>
    <row r="21" spans="1:6" s="72" customFormat="1" ht="15" customHeight="1">
      <c r="A21" s="96" t="s">
        <v>85</v>
      </c>
      <c r="B21" s="92">
        <f>'[1]4Q14 Trial Balance @ 1-29-15 '!$F$377+1</f>
        <v>921487.3</v>
      </c>
      <c r="C21" s="309">
        <f>'[1]4Q14 Trial Balance @ 1-29-15 '!$F$373</f>
        <v>-11484.5</v>
      </c>
      <c r="D21" s="309">
        <f>'[1]4Q14 Trial Balance @ 1-29-15 '!$F$369</f>
        <v>-441.7</v>
      </c>
      <c r="E21" s="75">
        <v>0</v>
      </c>
      <c r="F21" s="92">
        <f>SUM(B21:E21)-1</f>
        <v>909560.1000000001</v>
      </c>
    </row>
    <row r="22" spans="1:6" s="72" customFormat="1" ht="15" customHeight="1">
      <c r="A22" s="76" t="s">
        <v>84</v>
      </c>
      <c r="B22" s="92">
        <f>'Earned Incurred YTD-6'!C39</f>
        <v>4604011.259999999</v>
      </c>
      <c r="C22" s="75">
        <v>0</v>
      </c>
      <c r="D22" s="75">
        <v>0</v>
      </c>
      <c r="E22" s="75">
        <v>0</v>
      </c>
      <c r="F22" s="92">
        <f t="shared" si="0"/>
        <v>4604011.259999999</v>
      </c>
    </row>
    <row r="23" spans="1:6" s="72" customFormat="1" ht="15" customHeight="1">
      <c r="A23" s="76" t="s">
        <v>13</v>
      </c>
      <c r="B23" s="259">
        <f>14286.63+10875+13468.53+1</f>
        <v>38631.159999999996</v>
      </c>
      <c r="C23" s="259">
        <f>390.84+10875-1</f>
        <v>11264.84</v>
      </c>
      <c r="D23" s="91">
        <v>0</v>
      </c>
      <c r="E23" s="91">
        <v>0</v>
      </c>
      <c r="F23" s="92">
        <f t="shared" si="0"/>
        <v>49896</v>
      </c>
    </row>
    <row r="24" spans="1:7" s="72" customFormat="1" ht="15" customHeight="1" thickBot="1">
      <c r="A24" s="76" t="s">
        <v>68</v>
      </c>
      <c r="B24" s="307">
        <f>SUM(B15:B23)</f>
        <v>7268052.269999999</v>
      </c>
      <c r="C24" s="307">
        <f>SUM(C15:C23)</f>
        <v>3670285.05</v>
      </c>
      <c r="D24" s="307">
        <f>SUM(D15:D23)</f>
        <v>987602.9299999999</v>
      </c>
      <c r="E24" s="97">
        <f>SUM(E15:E23)</f>
        <v>0</v>
      </c>
      <c r="F24" s="308">
        <f>SUM(F15:F23)+1</f>
        <v>11925940.25</v>
      </c>
      <c r="G24" s="76"/>
    </row>
    <row r="25" spans="1:6" s="72" customFormat="1" ht="15" customHeight="1" thickTop="1">
      <c r="A25" s="76"/>
      <c r="B25" s="73"/>
      <c r="C25" s="73"/>
      <c r="D25" s="73"/>
      <c r="E25" s="81"/>
      <c r="F25" s="81"/>
    </row>
    <row r="26" spans="1:6" s="72" customFormat="1" ht="15" customHeight="1" thickBot="1">
      <c r="A26" s="78" t="s">
        <v>83</v>
      </c>
      <c r="B26" s="86">
        <f>B12-B24</f>
        <v>3676918.0100000026</v>
      </c>
      <c r="C26" s="86">
        <f>C12-C24</f>
        <v>-3800703.05</v>
      </c>
      <c r="D26" s="86">
        <f>D12-D24</f>
        <v>-992019.9299999999</v>
      </c>
      <c r="E26" s="97">
        <f>E12-E24</f>
        <v>0</v>
      </c>
      <c r="F26" s="85">
        <f>SUM(B26:E26)</f>
        <v>-1115804.9699999972</v>
      </c>
    </row>
    <row r="27" spans="1:6" s="72" customFormat="1" ht="15" customHeight="1" thickTop="1">
      <c r="A27" s="76"/>
      <c r="B27" s="73"/>
      <c r="C27" s="73"/>
      <c r="D27" s="73"/>
      <c r="E27" s="81"/>
      <c r="F27" s="81"/>
    </row>
    <row r="28" spans="1:6" s="72" customFormat="1" ht="15" customHeight="1">
      <c r="A28" s="87" t="s">
        <v>82</v>
      </c>
      <c r="B28" s="94"/>
      <c r="C28" s="94"/>
      <c r="D28" s="94"/>
      <c r="E28" s="93"/>
      <c r="F28" s="81"/>
    </row>
    <row r="29" spans="1:6" s="72" customFormat="1" ht="15" customHeight="1">
      <c r="A29" s="76" t="s">
        <v>81</v>
      </c>
      <c r="B29" s="75">
        <v>0</v>
      </c>
      <c r="C29" s="92">
        <f>'Earned Incurred YTD-6'!B50</f>
        <v>13262.36</v>
      </c>
      <c r="D29" s="75">
        <v>0</v>
      </c>
      <c r="E29" s="75">
        <v>0</v>
      </c>
      <c r="F29" s="92">
        <f>SUM(B29:E29)</f>
        <v>13262.36</v>
      </c>
    </row>
    <row r="30" spans="1:6" s="72" customFormat="1" ht="15" customHeight="1">
      <c r="A30" s="76" t="s">
        <v>80</v>
      </c>
      <c r="B30" s="92">
        <f>'Balance Sheet-1'!C16</f>
        <v>322291.39</v>
      </c>
      <c r="C30" s="75">
        <v>0</v>
      </c>
      <c r="D30" s="75">
        <v>0</v>
      </c>
      <c r="E30" s="75">
        <v>0</v>
      </c>
      <c r="F30" s="92">
        <f>SUM(B30:E30)</f>
        <v>322291.39</v>
      </c>
    </row>
    <row r="31" spans="1:6" s="72" customFormat="1" ht="15" customHeight="1" thickBot="1">
      <c r="A31" s="76" t="s">
        <v>68</v>
      </c>
      <c r="B31" s="307">
        <f>SUM(B29:B30)</f>
        <v>322291.39</v>
      </c>
      <c r="C31" s="307">
        <f>SUM(C29:C30)</f>
        <v>13262.36</v>
      </c>
      <c r="D31" s="79">
        <f>SUM(D29:D30)</f>
        <v>0</v>
      </c>
      <c r="E31" s="79">
        <f>SUM(E29:E30)</f>
        <v>0</v>
      </c>
      <c r="F31" s="308">
        <f>SUM(F29:F30)-1</f>
        <v>335552.75</v>
      </c>
    </row>
    <row r="32" spans="1:6" s="72" customFormat="1" ht="15" customHeight="1" thickTop="1">
      <c r="A32" s="76"/>
      <c r="B32" s="73"/>
      <c r="C32" s="73"/>
      <c r="D32" s="73"/>
      <c r="E32" s="81"/>
      <c r="F32" s="81"/>
    </row>
    <row r="33" spans="1:6" s="72" customFormat="1" ht="15" customHeight="1">
      <c r="A33" s="87" t="s">
        <v>79</v>
      </c>
      <c r="B33" s="94"/>
      <c r="C33" s="94"/>
      <c r="D33" s="94"/>
      <c r="E33" s="93"/>
      <c r="F33" s="81"/>
    </row>
    <row r="34" spans="1:6" s="72" customFormat="1" ht="15" customHeight="1">
      <c r="A34" s="76" t="s">
        <v>78</v>
      </c>
      <c r="B34" s="92">
        <f>'Earned Incurred YTD-6'!B49</f>
        <v>11960.83</v>
      </c>
      <c r="C34" s="75">
        <v>0</v>
      </c>
      <c r="D34" s="75">
        <v>0</v>
      </c>
      <c r="E34" s="75">
        <v>0</v>
      </c>
      <c r="F34" s="92">
        <f>SUM(B34:E34)</f>
        <v>11960.83</v>
      </c>
    </row>
    <row r="35" spans="1:6" s="72" customFormat="1" ht="15" customHeight="1">
      <c r="A35" s="76" t="s">
        <v>77</v>
      </c>
      <c r="B35" s="75">
        <v>0</v>
      </c>
      <c r="C35" s="92">
        <v>219537.41</v>
      </c>
      <c r="D35" s="75">
        <v>0</v>
      </c>
      <c r="E35" s="75">
        <v>0</v>
      </c>
      <c r="F35" s="92">
        <f>SUM(B35:E35)</f>
        <v>219537.41</v>
      </c>
    </row>
    <row r="36" spans="1:6" s="72" customFormat="1" ht="15" customHeight="1">
      <c r="A36" s="76" t="s">
        <v>209</v>
      </c>
      <c r="B36" s="92">
        <f>'Income Statement-2'!D39</f>
        <v>866</v>
      </c>
      <c r="C36" s="91">
        <v>0</v>
      </c>
      <c r="D36" s="91">
        <v>0</v>
      </c>
      <c r="E36" s="91">
        <v>0</v>
      </c>
      <c r="F36" s="92">
        <f>SUM(B36:E36)</f>
        <v>866</v>
      </c>
    </row>
    <row r="37" spans="1:6" s="72" customFormat="1" ht="15" customHeight="1" thickBot="1">
      <c r="A37" s="76" t="s">
        <v>68</v>
      </c>
      <c r="B37" s="307">
        <f>SUM(B34:B36)</f>
        <v>12826.83</v>
      </c>
      <c r="C37" s="307">
        <f>SUM(C34:C36)</f>
        <v>219537.41</v>
      </c>
      <c r="D37" s="79">
        <f>SUM(D34:D36)</f>
        <v>0</v>
      </c>
      <c r="E37" s="79">
        <f>SUM(E34:E36)</f>
        <v>0</v>
      </c>
      <c r="F37" s="308">
        <f>SUM(F34:F36)</f>
        <v>232364.24</v>
      </c>
    </row>
    <row r="38" spans="1:6" s="72" customFormat="1" ht="15" customHeight="1" thickTop="1">
      <c r="A38" s="76"/>
      <c r="B38" s="73"/>
      <c r="C38" s="73"/>
      <c r="D38" s="73"/>
      <c r="E38" s="81"/>
      <c r="F38" s="88"/>
    </row>
    <row r="39" spans="1:15" s="314" customFormat="1" ht="15">
      <c r="A39" s="311" t="s">
        <v>207</v>
      </c>
      <c r="B39" s="312"/>
      <c r="C39" s="312"/>
      <c r="D39" s="312"/>
      <c r="E39" s="312"/>
      <c r="F39" s="312"/>
      <c r="G39" s="313"/>
      <c r="H39" s="313"/>
      <c r="I39" s="313"/>
      <c r="J39" s="313"/>
      <c r="K39" s="313"/>
      <c r="L39" s="313"/>
      <c r="M39" s="313"/>
      <c r="N39" s="313"/>
      <c r="O39" s="313"/>
    </row>
    <row r="40" spans="1:15" s="314" customFormat="1" ht="15">
      <c r="A40" s="314" t="s">
        <v>206</v>
      </c>
      <c r="B40" s="92">
        <f>'Income Statement-2'!D37</f>
        <v>974837</v>
      </c>
      <c r="C40" s="91">
        <v>0</v>
      </c>
      <c r="D40" s="91">
        <v>0</v>
      </c>
      <c r="E40" s="91">
        <v>0</v>
      </c>
      <c r="F40" s="92">
        <f>SUM(B40:E40)</f>
        <v>974837</v>
      </c>
      <c r="G40" s="313"/>
      <c r="H40" s="313"/>
      <c r="I40" s="313"/>
      <c r="J40" s="313"/>
      <c r="K40" s="313"/>
      <c r="L40" s="313"/>
      <c r="M40" s="313"/>
      <c r="N40" s="313"/>
      <c r="O40" s="313"/>
    </row>
    <row r="41" spans="1:6" s="314" customFormat="1" ht="15.75" thickBot="1">
      <c r="A41" s="314" t="s">
        <v>68</v>
      </c>
      <c r="B41" s="90">
        <f>SUM(B40:B40)</f>
        <v>974837</v>
      </c>
      <c r="C41" s="89">
        <f>SUM(C40:C40)</f>
        <v>0</v>
      </c>
      <c r="D41" s="89">
        <f>SUM(D40:D40)</f>
        <v>0</v>
      </c>
      <c r="E41" s="89">
        <f>SUM(E40:E40)</f>
        <v>0</v>
      </c>
      <c r="F41" s="308">
        <f>SUM(F40)</f>
        <v>974837</v>
      </c>
    </row>
    <row r="42" spans="1:6" s="72" customFormat="1" ht="15" customHeight="1" thickTop="1">
      <c r="A42" s="76"/>
      <c r="B42" s="73"/>
      <c r="C42" s="73"/>
      <c r="D42" s="73"/>
      <c r="E42" s="81"/>
      <c r="F42" s="88"/>
    </row>
    <row r="43" spans="1:6" s="72" customFormat="1" ht="15" customHeight="1" thickBot="1">
      <c r="A43" s="87" t="s">
        <v>76</v>
      </c>
      <c r="B43" s="86">
        <f>B26-B31+B37+B41+1</f>
        <v>4342291.450000003</v>
      </c>
      <c r="C43" s="86">
        <f>C26-C31+C37+C41</f>
        <v>-3594427.9999999995</v>
      </c>
      <c r="D43" s="86">
        <f>D26-D31+D37+D41</f>
        <v>-992019.9299999999</v>
      </c>
      <c r="E43" s="89">
        <f>E26-E31+E37+E41</f>
        <v>0</v>
      </c>
      <c r="F43" s="85">
        <f>F26-F31+F37+F41-1</f>
        <v>-244157.4799999972</v>
      </c>
    </row>
    <row r="44" spans="1:6" s="72" customFormat="1" ht="15" customHeight="1" thickTop="1">
      <c r="A44" s="76"/>
      <c r="B44" s="73"/>
      <c r="C44" s="73"/>
      <c r="D44" s="73"/>
      <c r="E44" s="81"/>
      <c r="F44" s="81"/>
    </row>
    <row r="45" spans="1:6" s="72" customFormat="1" ht="15" customHeight="1">
      <c r="A45" s="83" t="s">
        <v>75</v>
      </c>
      <c r="B45" s="82"/>
      <c r="C45" s="82"/>
      <c r="D45" s="82"/>
      <c r="E45" s="81"/>
      <c r="F45" s="81"/>
    </row>
    <row r="46" spans="1:6" s="72" customFormat="1" ht="15" customHeight="1">
      <c r="A46" s="76" t="s">
        <v>19</v>
      </c>
      <c r="B46" s="92">
        <f>'Premiums YTD-8'!B18</f>
        <v>5419228.58</v>
      </c>
      <c r="C46" s="75">
        <f>'Premiums YTD-8'!C18</f>
        <v>0</v>
      </c>
      <c r="D46" s="75">
        <f>'Premiums YTD-8'!D18</f>
        <v>0</v>
      </c>
      <c r="E46" s="75">
        <f>'Premiums YTD-8'!E18</f>
        <v>0</v>
      </c>
      <c r="F46" s="92">
        <f>SUM(B46:E46)</f>
        <v>5419228.58</v>
      </c>
    </row>
    <row r="47" spans="1:6" s="72" customFormat="1" ht="15" customHeight="1">
      <c r="A47" s="76" t="s">
        <v>72</v>
      </c>
      <c r="B47" s="92">
        <f>'Losses Incurred YTD-10'!B18+'Losses Incurred YTD-10'!B24</f>
        <v>1534755.8399999999</v>
      </c>
      <c r="C47" s="92">
        <f>'Losses Incurred YTD-10'!C18+'Losses Incurred YTD-10'!C24</f>
        <v>227018.66999999998</v>
      </c>
      <c r="D47" s="92">
        <f>'Losses Incurred YTD-10'!D18+'Losses Incurred YTD-10'!D24</f>
        <v>105361.78</v>
      </c>
      <c r="E47" s="75">
        <f>'Losses Incurred YTD-10'!E18+'Losses Incurred YTD-10'!E24</f>
        <v>0</v>
      </c>
      <c r="F47" s="92">
        <f>SUM(B47:E47)+1</f>
        <v>1867137.2899999998</v>
      </c>
    </row>
    <row r="48" spans="1:6" s="72" customFormat="1" ht="15" customHeight="1">
      <c r="A48" s="76" t="s">
        <v>74</v>
      </c>
      <c r="B48" s="92">
        <f>'Loss Expenses YTD-12'!B18</f>
        <v>296046.24</v>
      </c>
      <c r="C48" s="92">
        <f>'Loss Expenses YTD-12'!C18</f>
        <v>71752.04000000001</v>
      </c>
      <c r="D48" s="92">
        <f>'Loss Expenses YTD-12'!D18</f>
        <v>23647.760000000002</v>
      </c>
      <c r="E48" s="75">
        <f>'Loss Expenses YTD-12'!E18</f>
        <v>0</v>
      </c>
      <c r="F48" s="92">
        <f>SUM(B48:E48)</f>
        <v>391446.04000000004</v>
      </c>
    </row>
    <row r="49" spans="1:6" s="72" customFormat="1" ht="15" customHeight="1">
      <c r="A49" s="76" t="s">
        <v>70</v>
      </c>
      <c r="B49" s="92">
        <f>'Earned Incurred YTD-6'!B41</f>
        <v>201852.82</v>
      </c>
      <c r="C49" s="75">
        <v>0</v>
      </c>
      <c r="D49" s="75">
        <v>0</v>
      </c>
      <c r="E49" s="75">
        <v>0</v>
      </c>
      <c r="F49" s="92">
        <f>SUM(B49:E49)</f>
        <v>201852.82</v>
      </c>
    </row>
    <row r="50" spans="1:6" s="72" customFormat="1" ht="15" customHeight="1">
      <c r="A50" s="76" t="s">
        <v>69</v>
      </c>
      <c r="B50" s="92">
        <f>'Earned Incurred YTD-6'!B33</f>
        <v>38430.490000000005</v>
      </c>
      <c r="C50" s="75">
        <v>0</v>
      </c>
      <c r="D50" s="75">
        <v>0</v>
      </c>
      <c r="E50" s="75">
        <v>0</v>
      </c>
      <c r="F50" s="92">
        <f>SUM(B50:E50)</f>
        <v>38430.490000000005</v>
      </c>
    </row>
    <row r="51" spans="1:6" s="72" customFormat="1" ht="15" customHeight="1" thickBot="1">
      <c r="A51" s="84" t="s">
        <v>68</v>
      </c>
      <c r="B51" s="307">
        <f>SUM(B46:B50)</f>
        <v>7490313.970000001</v>
      </c>
      <c r="C51" s="307">
        <f>SUM(C46:C50)</f>
        <v>298770.70999999996</v>
      </c>
      <c r="D51" s="307">
        <f>SUM(D46:D50)</f>
        <v>129009.54000000001</v>
      </c>
      <c r="E51" s="97">
        <f>SUM(E46:E50)</f>
        <v>0</v>
      </c>
      <c r="F51" s="308">
        <f>SUM(F46:F50)</f>
        <v>7918095.220000001</v>
      </c>
    </row>
    <row r="52" spans="1:6" s="72" customFormat="1" ht="15" customHeight="1" thickTop="1">
      <c r="A52" s="76"/>
      <c r="B52" s="73"/>
      <c r="C52" s="73"/>
      <c r="D52" s="73"/>
      <c r="E52" s="81"/>
      <c r="F52" s="81"/>
    </row>
    <row r="53" spans="1:6" s="72" customFormat="1" ht="15" customHeight="1">
      <c r="A53" s="83" t="s">
        <v>73</v>
      </c>
      <c r="B53" s="82"/>
      <c r="C53" s="82"/>
      <c r="D53" s="82"/>
      <c r="E53" s="81"/>
      <c r="F53" s="81"/>
    </row>
    <row r="54" spans="1:6" s="72" customFormat="1" ht="15" customHeight="1">
      <c r="A54" s="76" t="s">
        <v>19</v>
      </c>
      <c r="B54" s="75">
        <f>'Premiums YTD-8'!B24</f>
        <v>0</v>
      </c>
      <c r="C54" s="92">
        <f>'Premiums YTD-8'!C24</f>
        <v>5474188.66</v>
      </c>
      <c r="D54" s="75">
        <f>'Premiums YTD-8'!D24</f>
        <v>0</v>
      </c>
      <c r="E54" s="75">
        <f>'Premiums YTD-8'!E24</f>
        <v>0</v>
      </c>
      <c r="F54" s="92">
        <f>SUM(B54:E54)</f>
        <v>5474188.66</v>
      </c>
    </row>
    <row r="55" spans="1:6" s="72" customFormat="1" ht="15" customHeight="1">
      <c r="A55" s="76" t="s">
        <v>72</v>
      </c>
      <c r="B55" s="75">
        <f>'Losses Incurred YTD-10'!B31</f>
        <v>0</v>
      </c>
      <c r="C55" s="92">
        <f>'Losses Incurred YTD-10'!C31</f>
        <v>1864774.76</v>
      </c>
      <c r="D55" s="92">
        <f>'Losses Incurred YTD-10'!D31</f>
        <v>647541.4</v>
      </c>
      <c r="E55" s="92">
        <f>'Losses Incurred YTD-10'!E31</f>
        <v>62380.86</v>
      </c>
      <c r="F55" s="92">
        <f>SUM(B55:E55)</f>
        <v>2574697.02</v>
      </c>
    </row>
    <row r="56" spans="1:6" s="72" customFormat="1" ht="15" customHeight="1">
      <c r="A56" s="76" t="s">
        <v>71</v>
      </c>
      <c r="B56" s="75">
        <f>'Loss Expenses YTD-12'!B24</f>
        <v>0</v>
      </c>
      <c r="C56" s="92">
        <f>'Loss Expenses YTD-12'!C24</f>
        <v>268975.51</v>
      </c>
      <c r="D56" s="92">
        <f>'Loss Expenses YTD-12'!D24</f>
        <v>88996.56999999999</v>
      </c>
      <c r="E56" s="92">
        <f>'Loss Expenses YTD-12'!E24</f>
        <v>46075.20999999999</v>
      </c>
      <c r="F56" s="92">
        <f>SUM(B56:E56)+1</f>
        <v>404048.29000000004</v>
      </c>
    </row>
    <row r="57" spans="1:6" s="72" customFormat="1" ht="15" customHeight="1">
      <c r="A57" s="76" t="s">
        <v>70</v>
      </c>
      <c r="B57" s="75">
        <v>0</v>
      </c>
      <c r="C57" s="92">
        <f>'Earned Incurred YTD-6'!B42</f>
        <v>175449.94</v>
      </c>
      <c r="D57" s="75">
        <v>0</v>
      </c>
      <c r="E57" s="75">
        <v>0</v>
      </c>
      <c r="F57" s="92">
        <f>SUM(B57:E57)</f>
        <v>175449.94</v>
      </c>
    </row>
    <row r="58" spans="1:6" s="72" customFormat="1" ht="15" customHeight="1">
      <c r="A58" s="76" t="s">
        <v>69</v>
      </c>
      <c r="B58" s="75">
        <v>0</v>
      </c>
      <c r="C58" s="92">
        <f>'Earned Incurred YTD-6'!B34</f>
        <v>38870.020000000004</v>
      </c>
      <c r="D58" s="75">
        <v>0</v>
      </c>
      <c r="E58" s="75">
        <v>0</v>
      </c>
      <c r="F58" s="92">
        <f>SUM(B58:E58)</f>
        <v>38870.020000000004</v>
      </c>
    </row>
    <row r="59" spans="1:6" s="72" customFormat="1" ht="15" customHeight="1" thickBot="1">
      <c r="A59" s="76" t="s">
        <v>68</v>
      </c>
      <c r="B59" s="97">
        <f>SUM(B54:B58)</f>
        <v>0</v>
      </c>
      <c r="C59" s="307">
        <f>SUM(C54:C58)+1</f>
        <v>7822259.89</v>
      </c>
      <c r="D59" s="307">
        <f>SUM(D54:D58)</f>
        <v>736537.97</v>
      </c>
      <c r="E59" s="307">
        <f>SUM(E54:E58)</f>
        <v>108456.06999999999</v>
      </c>
      <c r="F59" s="308">
        <f>SUM(F54:F58)</f>
        <v>8667253.929999998</v>
      </c>
    </row>
    <row r="60" spans="1:6" s="72" customFormat="1" ht="15" customHeight="1" thickTop="1">
      <c r="A60" s="76"/>
      <c r="B60" s="73"/>
      <c r="C60" s="73"/>
      <c r="D60" s="73"/>
      <c r="E60" s="73"/>
      <c r="F60" s="26"/>
    </row>
    <row r="61" spans="1:6" s="72" customFormat="1" ht="15" customHeight="1" thickBot="1">
      <c r="A61" s="78" t="s">
        <v>67</v>
      </c>
      <c r="B61" s="77">
        <f>B43-B51+B59</f>
        <v>-3148022.5199999977</v>
      </c>
      <c r="C61" s="77">
        <f>C43-C51+C59</f>
        <v>3929061.18</v>
      </c>
      <c r="D61" s="77">
        <f>D43-D51+D59</f>
        <v>-384491.5</v>
      </c>
      <c r="E61" s="77">
        <f>E43-E51+E59</f>
        <v>108456.06999999999</v>
      </c>
      <c r="F61" s="77">
        <f>F43-F51+F59+1</f>
        <v>505002.23000000045</v>
      </c>
    </row>
    <row r="62" spans="1:6" s="72" customFormat="1" ht="15" customHeight="1" thickTop="1">
      <c r="A62" s="76"/>
      <c r="D62" s="73"/>
      <c r="E62" s="73"/>
      <c r="F62" s="92"/>
    </row>
    <row r="63" spans="4:6" s="72" customFormat="1" ht="15" customHeight="1">
      <c r="D63" s="73"/>
      <c r="E63" s="73"/>
      <c r="F63" s="310"/>
    </row>
    <row r="64" spans="4:6" s="72" customFormat="1" ht="15" customHeight="1">
      <c r="D64" s="73"/>
      <c r="E64" s="73"/>
      <c r="F64" s="73"/>
    </row>
    <row r="65" spans="4:6" s="72" customFormat="1" ht="15" customHeight="1">
      <c r="D65" s="73"/>
      <c r="E65" s="73"/>
      <c r="F65" s="73"/>
    </row>
    <row r="66" spans="1:6" s="72" customFormat="1" ht="15" customHeight="1">
      <c r="A66" s="74"/>
      <c r="B66" s="74"/>
      <c r="C66" s="74"/>
      <c r="D66" s="73"/>
      <c r="E66" s="73"/>
      <c r="F66" s="73"/>
    </row>
    <row r="67" spans="4:6" s="72" customFormat="1" ht="15" customHeight="1">
      <c r="D67" s="73"/>
      <c r="E67" s="73"/>
      <c r="F67" s="26"/>
    </row>
    <row r="68" spans="4:6" s="72" customFormat="1" ht="15" customHeight="1">
      <c r="D68" s="73"/>
      <c r="E68" s="73"/>
      <c r="F68" s="26"/>
    </row>
    <row r="69" spans="4:6" s="72" customFormat="1" ht="15" customHeight="1">
      <c r="D69" s="73"/>
      <c r="E69" s="73"/>
      <c r="F69" s="26"/>
    </row>
    <row r="70" spans="4:6" s="72" customFormat="1" ht="15" customHeight="1">
      <c r="D70" s="73"/>
      <c r="E70" s="73"/>
      <c r="F70" s="26"/>
    </row>
    <row r="71" spans="4:6" s="72" customFormat="1" ht="15" customHeight="1">
      <c r="D71" s="73"/>
      <c r="E71" s="73"/>
      <c r="F71" s="26"/>
    </row>
    <row r="72" spans="4:6" s="72" customFormat="1" ht="15" customHeight="1">
      <c r="D72" s="73"/>
      <c r="E72" s="73"/>
      <c r="F72" s="26"/>
    </row>
    <row r="73" spans="4:6" s="72" customFormat="1" ht="15" customHeight="1">
      <c r="D73" s="73"/>
      <c r="E73" s="73"/>
      <c r="F73" s="26"/>
    </row>
    <row r="74" spans="4:6" s="72" customFormat="1" ht="15" customHeight="1">
      <c r="D74" s="73"/>
      <c r="E74" s="73"/>
      <c r="F74" s="26"/>
    </row>
    <row r="75" spans="4:6" s="72" customFormat="1" ht="15" customHeight="1">
      <c r="D75" s="73"/>
      <c r="E75" s="73"/>
      <c r="F75" s="26"/>
    </row>
    <row r="76" spans="4:6" s="72" customFormat="1" ht="15" customHeight="1">
      <c r="D76" s="73"/>
      <c r="E76" s="73"/>
      <c r="F76" s="26"/>
    </row>
    <row r="77" spans="4:6" s="72" customFormat="1" ht="15" customHeight="1">
      <c r="D77" s="73"/>
      <c r="E77" s="73"/>
      <c r="F77" s="26"/>
    </row>
    <row r="78" spans="4:6" s="72" customFormat="1" ht="15" customHeight="1">
      <c r="D78" s="73"/>
      <c r="E78" s="73"/>
      <c r="F78" s="26"/>
    </row>
    <row r="79" spans="4:6" s="72" customFormat="1" ht="15" customHeight="1">
      <c r="D79" s="73"/>
      <c r="E79" s="73"/>
      <c r="F79" s="26"/>
    </row>
    <row r="80" spans="4:6" s="72" customFormat="1" ht="15" customHeight="1">
      <c r="D80" s="73"/>
      <c r="E80" s="73"/>
      <c r="F80" s="26"/>
    </row>
    <row r="81" spans="4:6" s="72" customFormat="1" ht="15" customHeight="1">
      <c r="D81" s="73"/>
      <c r="E81" s="73"/>
      <c r="F81" s="26"/>
    </row>
    <row r="82" spans="4:6" s="72" customFormat="1" ht="15" customHeight="1">
      <c r="D82" s="73"/>
      <c r="E82" s="73"/>
      <c r="F82" s="26"/>
    </row>
    <row r="83" spans="4:6" s="72" customFormat="1" ht="15" customHeight="1">
      <c r="D83" s="73"/>
      <c r="E83" s="73"/>
      <c r="F83" s="26"/>
    </row>
    <row r="84" spans="4:6" s="72" customFormat="1" ht="15" customHeight="1">
      <c r="D84" s="73"/>
      <c r="E84" s="73"/>
      <c r="F84" s="26"/>
    </row>
    <row r="85" spans="4:6" s="72" customFormat="1" ht="15" customHeight="1">
      <c r="D85" s="73"/>
      <c r="E85" s="73"/>
      <c r="F85" s="26"/>
    </row>
    <row r="86" spans="4:6" s="72" customFormat="1" ht="15" customHeight="1">
      <c r="D86" s="73"/>
      <c r="E86" s="73"/>
      <c r="F86" s="26"/>
    </row>
    <row r="87" spans="4:6" s="72" customFormat="1" ht="15" customHeight="1">
      <c r="D87" s="73"/>
      <c r="E87" s="73"/>
      <c r="F87" s="26"/>
    </row>
    <row r="88" spans="4:6" s="72" customFormat="1" ht="15" customHeight="1">
      <c r="D88" s="73"/>
      <c r="E88" s="73"/>
      <c r="F88" s="26"/>
    </row>
    <row r="89" spans="4:6" s="72" customFormat="1" ht="15" customHeight="1">
      <c r="D89" s="73"/>
      <c r="E89" s="73"/>
      <c r="F89" s="26"/>
    </row>
    <row r="90" spans="4:6" s="72" customFormat="1" ht="15" customHeight="1">
      <c r="D90" s="73"/>
      <c r="E90" s="73"/>
      <c r="F90" s="26"/>
    </row>
    <row r="91" spans="4:6" s="72" customFormat="1" ht="15" customHeight="1">
      <c r="D91" s="73"/>
      <c r="E91" s="73"/>
      <c r="F91" s="26"/>
    </row>
    <row r="92" spans="4:6" s="72" customFormat="1" ht="15" customHeight="1">
      <c r="D92" s="73"/>
      <c r="E92" s="73"/>
      <c r="F92" s="26"/>
    </row>
    <row r="93" spans="4:6" s="72" customFormat="1" ht="15" customHeight="1">
      <c r="D93" s="73"/>
      <c r="E93" s="73"/>
      <c r="F93" s="26"/>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64" customWidth="1"/>
    <col min="2" max="4" width="18.7109375" style="121" customWidth="1"/>
    <col min="5" max="5" width="15.7109375" style="120" customWidth="1"/>
    <col min="6" max="16384" width="15.7109375" style="64" customWidth="1"/>
  </cols>
  <sheetData>
    <row r="1" spans="1:5" s="164" customFormat="1" ht="30" customHeight="1">
      <c r="A1" s="343" t="s">
        <v>0</v>
      </c>
      <c r="B1" s="344"/>
      <c r="C1" s="344"/>
      <c r="D1" s="345"/>
      <c r="E1" s="165"/>
    </row>
    <row r="2" spans="1:5" s="161" customFormat="1" ht="15" customHeight="1">
      <c r="A2" s="346"/>
      <c r="B2" s="347"/>
      <c r="C2" s="347"/>
      <c r="D2" s="348"/>
      <c r="E2" s="162"/>
    </row>
    <row r="3" spans="1:5" s="161" customFormat="1" ht="15" customHeight="1">
      <c r="A3" s="340" t="s">
        <v>144</v>
      </c>
      <c r="B3" s="341"/>
      <c r="C3" s="341"/>
      <c r="D3" s="342"/>
      <c r="E3" s="162"/>
    </row>
    <row r="4" spans="1:5" s="161" customFormat="1" ht="15" customHeight="1">
      <c r="A4" s="340" t="s">
        <v>143</v>
      </c>
      <c r="B4" s="341"/>
      <c r="C4" s="341"/>
      <c r="D4" s="342"/>
      <c r="E4" s="162"/>
    </row>
    <row r="5" spans="1:5" s="161" customFormat="1" ht="15" customHeight="1">
      <c r="A5" s="340" t="s">
        <v>184</v>
      </c>
      <c r="B5" s="341"/>
      <c r="C5" s="341"/>
      <c r="D5" s="342"/>
      <c r="E5" s="162"/>
    </row>
    <row r="6" spans="1:5" s="161" customFormat="1" ht="15" customHeight="1">
      <c r="A6" s="163"/>
      <c r="B6" s="159"/>
      <c r="C6" s="159"/>
      <c r="D6" s="158"/>
      <c r="E6" s="162"/>
    </row>
    <row r="7" spans="1:5" s="40" customFormat="1" ht="15" customHeight="1">
      <c r="A7" s="160"/>
      <c r="B7" s="159"/>
      <c r="C7" s="159"/>
      <c r="D7" s="158"/>
      <c r="E7" s="41"/>
    </row>
    <row r="8" spans="1:5" s="40" customFormat="1" ht="15" customHeight="1">
      <c r="A8" s="154" t="s">
        <v>142</v>
      </c>
      <c r="B8" s="157" t="s">
        <v>186</v>
      </c>
      <c r="C8" s="156"/>
      <c r="D8" s="155"/>
      <c r="E8" s="41"/>
    </row>
    <row r="9" spans="1:5" s="40" customFormat="1" ht="15" customHeight="1">
      <c r="A9" s="154"/>
      <c r="B9" s="153" t="s">
        <v>65</v>
      </c>
      <c r="C9" s="152"/>
      <c r="D9" s="151"/>
      <c r="E9" s="41"/>
    </row>
    <row r="10" spans="1:5" s="40" customFormat="1" ht="15" customHeight="1">
      <c r="A10" s="150"/>
      <c r="B10" s="149" t="s">
        <v>112</v>
      </c>
      <c r="C10" s="148"/>
      <c r="D10" s="139"/>
      <c r="E10" s="41"/>
    </row>
    <row r="11" spans="1:5" s="40" customFormat="1" ht="15" customHeight="1">
      <c r="A11" s="137" t="s">
        <v>141</v>
      </c>
      <c r="B11" s="135"/>
      <c r="C11" s="14">
        <f>'Premiums QTD-7'!$F$12</f>
        <v>2573337</v>
      </c>
      <c r="D11" s="139"/>
      <c r="E11" s="41"/>
    </row>
    <row r="12" spans="1:5" s="40" customFormat="1" ht="15" customHeight="1">
      <c r="A12" s="137"/>
      <c r="B12" s="135"/>
      <c r="C12" s="26"/>
      <c r="D12" s="139"/>
      <c r="E12" s="41"/>
    </row>
    <row r="13" spans="1:5" s="40" customFormat="1" ht="15" customHeight="1">
      <c r="A13" s="138" t="s">
        <v>140</v>
      </c>
      <c r="B13" s="142">
        <f>'Premiums QTD-7'!$F$18</f>
        <v>5419228.58</v>
      </c>
      <c r="C13" s="24"/>
      <c r="D13" s="139"/>
      <c r="E13" s="41"/>
    </row>
    <row r="14" spans="1:5" s="40" customFormat="1" ht="15" customHeight="1">
      <c r="A14" s="138" t="s">
        <v>139</v>
      </c>
      <c r="B14" s="141">
        <f>'Premiums QTD-7'!$F$24</f>
        <v>5546118.2</v>
      </c>
      <c r="C14" s="24"/>
      <c r="D14" s="139"/>
      <c r="E14" s="41"/>
    </row>
    <row r="15" spans="1:5" s="40" customFormat="1" ht="15" customHeight="1">
      <c r="A15" s="138" t="s">
        <v>138</v>
      </c>
      <c r="B15" s="135"/>
      <c r="C15" s="294">
        <f>B14-B13-1</f>
        <v>126888.62000000011</v>
      </c>
      <c r="D15" s="139"/>
      <c r="E15" s="41"/>
    </row>
    <row r="16" spans="1:5" s="40" customFormat="1" ht="15" customHeight="1">
      <c r="A16" s="137" t="s">
        <v>137</v>
      </c>
      <c r="B16" s="135"/>
      <c r="C16" s="24"/>
      <c r="D16" s="147">
        <f>C11+C15</f>
        <v>2700225.62</v>
      </c>
      <c r="E16" s="41"/>
    </row>
    <row r="17" spans="1:4" s="40" customFormat="1" ht="15" customHeight="1">
      <c r="A17" s="138" t="s">
        <v>136</v>
      </c>
      <c r="B17" s="135"/>
      <c r="C17" s="259">
        <f>'[3]Loss Expenses Paid QTD-15'!$E$30</f>
        <v>870820.03</v>
      </c>
      <c r="D17" s="139"/>
    </row>
    <row r="18" spans="1:4" s="40" customFormat="1" ht="15" customHeight="1">
      <c r="A18" s="138" t="s">
        <v>135</v>
      </c>
      <c r="B18" s="135"/>
      <c r="C18" s="294">
        <f>-'[1]4Q14 Trial Balance @ 1-29-15 '!$D$286+1</f>
        <v>5832.75</v>
      </c>
      <c r="D18" s="139"/>
    </row>
    <row r="19" spans="1:5" s="40" customFormat="1" ht="15" customHeight="1">
      <c r="A19" s="137" t="s">
        <v>134</v>
      </c>
      <c r="B19" s="135"/>
      <c r="C19" s="259">
        <f>C17-C18</f>
        <v>864987.28</v>
      </c>
      <c r="D19" s="139"/>
      <c r="E19" s="41"/>
    </row>
    <row r="20" spans="1:5" s="40" customFormat="1" ht="15" customHeight="1">
      <c r="A20" s="138" t="s">
        <v>133</v>
      </c>
      <c r="B20" s="142">
        <f>'Losses Incurred QTD-9'!F18+'Losses Incurred QTD-9'!F24</f>
        <v>1867137.29</v>
      </c>
      <c r="C20" s="24" t="s">
        <v>112</v>
      </c>
      <c r="D20" s="139"/>
      <c r="E20" s="41"/>
    </row>
    <row r="21" spans="1:5" s="40" customFormat="1" ht="15" customHeight="1">
      <c r="A21" s="138" t="s">
        <v>132</v>
      </c>
      <c r="B21" s="141">
        <f>'Losses Incurred QTD-9'!$F$31</f>
        <v>1690668.4699999997</v>
      </c>
      <c r="C21" s="24"/>
      <c r="D21" s="139"/>
      <c r="E21" s="41"/>
    </row>
    <row r="22" spans="1:5" s="40" customFormat="1" ht="15" customHeight="1">
      <c r="A22" s="138" t="s">
        <v>131</v>
      </c>
      <c r="B22" s="146"/>
      <c r="C22" s="294">
        <f>B20-B21</f>
        <v>176468.8200000003</v>
      </c>
      <c r="D22" s="139"/>
      <c r="E22" s="41"/>
    </row>
    <row r="23" spans="1:5" s="40" customFormat="1" ht="15" customHeight="1">
      <c r="A23" s="137" t="s">
        <v>130</v>
      </c>
      <c r="B23" s="135"/>
      <c r="C23" s="24"/>
      <c r="D23" s="295">
        <f>C19+C22</f>
        <v>1041456.1000000003</v>
      </c>
      <c r="E23" s="24"/>
    </row>
    <row r="24" spans="1:5" s="40" customFormat="1" ht="15" customHeight="1">
      <c r="A24" s="138" t="s">
        <v>129</v>
      </c>
      <c r="B24" s="135"/>
      <c r="C24" s="259">
        <f>'[3]Loss Expenses Paid QTD-15'!$C$30</f>
        <v>130709.09999999999</v>
      </c>
      <c r="D24" s="139"/>
      <c r="E24" s="145"/>
    </row>
    <row r="25" spans="1:5" s="40" customFormat="1" ht="15" customHeight="1">
      <c r="A25" s="138" t="s">
        <v>128</v>
      </c>
      <c r="B25" s="135"/>
      <c r="C25" s="294">
        <f>'[3]Loss Expenses Paid QTD-15'!$I$30</f>
        <v>474959.62</v>
      </c>
      <c r="D25" s="139"/>
      <c r="E25" s="145"/>
    </row>
    <row r="26" spans="1:5" s="40" customFormat="1" ht="15" customHeight="1">
      <c r="A26" s="137" t="s">
        <v>127</v>
      </c>
      <c r="B26" s="135"/>
      <c r="C26" s="259">
        <f>C24+C25</f>
        <v>605668.72</v>
      </c>
      <c r="D26" s="139"/>
      <c r="E26" s="24"/>
    </row>
    <row r="27" spans="1:5" s="40" customFormat="1" ht="15" customHeight="1">
      <c r="A27" s="138" t="s">
        <v>126</v>
      </c>
      <c r="B27" s="142">
        <f>'Loss Expenses QTD-11'!$F$18</f>
        <v>391446.04</v>
      </c>
      <c r="C27" s="24"/>
      <c r="D27" s="139"/>
      <c r="E27" s="145"/>
    </row>
    <row r="28" spans="1:5" s="40" customFormat="1" ht="15" customHeight="1">
      <c r="A28" s="138" t="s">
        <v>125</v>
      </c>
      <c r="B28" s="141">
        <f>'Loss Expenses QTD-11'!$F$24</f>
        <v>403607.49</v>
      </c>
      <c r="C28" s="24"/>
      <c r="D28" s="139"/>
      <c r="E28" s="24"/>
    </row>
    <row r="29" spans="1:5" s="40" customFormat="1" ht="15" customHeight="1">
      <c r="A29" s="138" t="s">
        <v>124</v>
      </c>
      <c r="B29" s="135"/>
      <c r="C29" s="140">
        <f>B27-B28</f>
        <v>-12161.450000000012</v>
      </c>
      <c r="D29" s="139"/>
      <c r="E29" s="145"/>
    </row>
    <row r="30" spans="1:5" s="40" customFormat="1" ht="15" customHeight="1">
      <c r="A30" s="137" t="s">
        <v>123</v>
      </c>
      <c r="B30" s="135"/>
      <c r="C30" s="24"/>
      <c r="D30" s="296">
        <f>C26+C29+1</f>
        <v>593508.27</v>
      </c>
      <c r="E30" s="24"/>
    </row>
    <row r="31" spans="1:5" s="40" customFormat="1" ht="15" customHeight="1">
      <c r="A31" s="137" t="s">
        <v>122</v>
      </c>
      <c r="B31" s="135"/>
      <c r="C31" s="24"/>
      <c r="D31" s="143">
        <f>D23+D30</f>
        <v>1634964.3700000003</v>
      </c>
      <c r="E31" s="24"/>
    </row>
    <row r="32" spans="1:5" s="40" customFormat="1" ht="15" customHeight="1">
      <c r="A32" s="138" t="s">
        <v>121</v>
      </c>
      <c r="B32" s="135"/>
      <c r="C32" s="145">
        <v>0</v>
      </c>
      <c r="D32" s="139"/>
      <c r="E32" s="145"/>
    </row>
    <row r="33" spans="1:5" s="40" customFormat="1" ht="15" customHeight="1">
      <c r="A33" s="138" t="s">
        <v>114</v>
      </c>
      <c r="B33" s="142">
        <f>-'[1]4Q14 Trial Balance @ 1-29-15 '!$F$121</f>
        <v>38430.490000000005</v>
      </c>
      <c r="C33" s="24"/>
      <c r="D33" s="139"/>
      <c r="E33" s="41"/>
    </row>
    <row r="34" spans="1:5" s="40" customFormat="1" ht="15" customHeight="1">
      <c r="A34" s="138" t="s">
        <v>113</v>
      </c>
      <c r="B34" s="141">
        <v>27304.39</v>
      </c>
      <c r="C34" s="24"/>
      <c r="D34" s="139"/>
      <c r="E34" s="41"/>
    </row>
    <row r="35" spans="1:5" s="40" customFormat="1" ht="15" customHeight="1">
      <c r="A35" s="138" t="s">
        <v>120</v>
      </c>
      <c r="B35" s="135"/>
      <c r="C35" s="140">
        <f>B33-B34</f>
        <v>11126.100000000006</v>
      </c>
      <c r="D35" s="139"/>
      <c r="E35" s="41"/>
    </row>
    <row r="36" spans="1:5" s="40" customFormat="1" ht="15" customHeight="1">
      <c r="A36" s="137" t="s">
        <v>119</v>
      </c>
      <c r="B36" s="135"/>
      <c r="C36" s="24" t="s">
        <v>112</v>
      </c>
      <c r="D36" s="295">
        <f>C32+C35</f>
        <v>11126.100000000006</v>
      </c>
      <c r="E36" s="41"/>
    </row>
    <row r="37" spans="1:5" s="40" customFormat="1" ht="15" customHeight="1">
      <c r="A37" s="138" t="s">
        <v>118</v>
      </c>
      <c r="B37" s="135"/>
      <c r="C37" s="259">
        <f>'[1]4Q14 Trial Balance @ 1-29-15 '!$D$379</f>
        <v>220690.7</v>
      </c>
      <c r="D37" s="139"/>
      <c r="E37" s="41"/>
    </row>
    <row r="38" spans="1:5" s="40" customFormat="1" ht="15" customHeight="1">
      <c r="A38" s="138" t="s">
        <v>117</v>
      </c>
      <c r="B38" s="135"/>
      <c r="C38" s="259">
        <f>'[1]4Q14 Trial Balance @ 1-29-15 '!$D$390</f>
        <v>37636.77</v>
      </c>
      <c r="D38" s="139"/>
      <c r="E38" s="50"/>
    </row>
    <row r="39" spans="1:6" s="40" customFormat="1" ht="15" customHeight="1">
      <c r="A39" s="138" t="s">
        <v>116</v>
      </c>
      <c r="B39" s="135"/>
      <c r="C39" s="294">
        <f>'[2]4Q14 Trial Balance @ 1-29-15'!$D$623-C43-1</f>
        <v>2030073.9499999974</v>
      </c>
      <c r="D39" s="139"/>
      <c r="E39" s="50"/>
      <c r="F39" s="41"/>
    </row>
    <row r="40" spans="1:6" s="40" customFormat="1" ht="15" customHeight="1">
      <c r="A40" s="137" t="s">
        <v>115</v>
      </c>
      <c r="B40" s="135"/>
      <c r="C40" s="259">
        <f>SUM(C37:C39)+1</f>
        <v>2288402.4199999976</v>
      </c>
      <c r="D40" s="139"/>
      <c r="E40" s="50"/>
      <c r="F40" s="41"/>
    </row>
    <row r="41" spans="1:5" s="40" customFormat="1" ht="15" customHeight="1">
      <c r="A41" s="138" t="s">
        <v>114</v>
      </c>
      <c r="B41" s="142">
        <f>-'[1]4Q14 Trial Balance @ 1-29-15 '!$F$136</f>
        <v>201852.82</v>
      </c>
      <c r="C41" s="24"/>
      <c r="D41" s="139"/>
      <c r="E41" s="50"/>
    </row>
    <row r="42" spans="1:5" s="40" customFormat="1" ht="15" customHeight="1">
      <c r="A42" s="138" t="s">
        <v>113</v>
      </c>
      <c r="B42" s="141">
        <v>152543.84</v>
      </c>
      <c r="C42" s="24" t="s">
        <v>112</v>
      </c>
      <c r="D42" s="139"/>
      <c r="E42" s="41"/>
    </row>
    <row r="43" spans="1:5" s="40" customFormat="1" ht="15" customHeight="1">
      <c r="A43" s="138" t="s">
        <v>111</v>
      </c>
      <c r="B43" s="135"/>
      <c r="C43" s="140">
        <f>+B41-B42</f>
        <v>49308.98000000001</v>
      </c>
      <c r="D43" s="139"/>
      <c r="E43" s="41"/>
    </row>
    <row r="44" spans="1:6" s="40" customFormat="1" ht="15" customHeight="1">
      <c r="A44" s="137" t="s">
        <v>110</v>
      </c>
      <c r="B44" s="135"/>
      <c r="C44" s="24"/>
      <c r="D44" s="296">
        <f>SUM(C40:C43)</f>
        <v>2337711.3999999976</v>
      </c>
      <c r="E44" s="41"/>
      <c r="F44" s="41"/>
    </row>
    <row r="45" spans="1:6" s="40" customFormat="1" ht="15" customHeight="1">
      <c r="A45" s="137" t="s">
        <v>109</v>
      </c>
      <c r="B45" s="135"/>
      <c r="C45" s="24"/>
      <c r="D45" s="296">
        <f>SUM(D36:D44)-1</f>
        <v>2348836.4999999977</v>
      </c>
      <c r="E45" s="41"/>
      <c r="F45" s="144"/>
    </row>
    <row r="46" spans="1:6" s="40" customFormat="1" ht="15" customHeight="1">
      <c r="A46" s="137" t="s">
        <v>108</v>
      </c>
      <c r="B46" s="135"/>
      <c r="C46" s="24"/>
      <c r="D46" s="131">
        <f>+D31+D45</f>
        <v>3983800.8699999982</v>
      </c>
      <c r="E46" s="41"/>
      <c r="F46" s="144"/>
    </row>
    <row r="47" spans="1:6" s="40" customFormat="1" ht="15" customHeight="1">
      <c r="A47" s="137" t="s">
        <v>146</v>
      </c>
      <c r="B47" s="135"/>
      <c r="C47" s="24"/>
      <c r="D47" s="143">
        <f>D16-D31-D45</f>
        <v>-1283575.249999998</v>
      </c>
      <c r="E47" s="130"/>
      <c r="F47" s="41"/>
    </row>
    <row r="48" spans="1:4" s="40" customFormat="1" ht="15" customHeight="1">
      <c r="A48" s="138" t="s">
        <v>107</v>
      </c>
      <c r="B48" s="135"/>
      <c r="C48" s="259">
        <f>-'[1]4Q14 Trial Balance @ 1-29-15 '!$D$256-C51</f>
        <v>28150.91000000001</v>
      </c>
      <c r="D48" s="139"/>
    </row>
    <row r="49" spans="1:5" s="40" customFormat="1" ht="15" customHeight="1">
      <c r="A49" s="138" t="s">
        <v>106</v>
      </c>
      <c r="B49" s="142">
        <f>'[1]4Q14 Trial Balance @ 1-29-15 '!$F$38</f>
        <v>11960.83</v>
      </c>
      <c r="C49" s="24"/>
      <c r="D49" s="139"/>
      <c r="E49" s="41"/>
    </row>
    <row r="50" spans="1:5" s="40" customFormat="1" ht="15" customHeight="1">
      <c r="A50" s="138" t="s">
        <v>105</v>
      </c>
      <c r="B50" s="141">
        <v>13525.85</v>
      </c>
      <c r="C50" s="24"/>
      <c r="D50" s="139"/>
      <c r="E50" s="41"/>
    </row>
    <row r="51" spans="1:5" s="40" customFormat="1" ht="15" customHeight="1">
      <c r="A51" s="138" t="s">
        <v>104</v>
      </c>
      <c r="B51" s="135"/>
      <c r="C51" s="140">
        <f>B49-B50</f>
        <v>-1565.0200000000004</v>
      </c>
      <c r="D51" s="139"/>
      <c r="E51" s="41"/>
    </row>
    <row r="52" spans="1:5" s="40" customFormat="1" ht="15" customHeight="1">
      <c r="A52" s="137" t="s">
        <v>103</v>
      </c>
      <c r="B52" s="135"/>
      <c r="C52" s="24"/>
      <c r="D52" s="296">
        <f>C48+C51</f>
        <v>26585.89000000001</v>
      </c>
      <c r="E52" s="41"/>
    </row>
    <row r="53" spans="1:5" s="40" customFormat="1" ht="15" customHeight="1">
      <c r="A53" s="138" t="s">
        <v>102</v>
      </c>
      <c r="B53" s="135"/>
      <c r="C53" s="24"/>
      <c r="D53" s="296">
        <f>-'[1]4Q14 Trial Balance @ 1-29-15 '!$D$263</f>
        <v>18027.77</v>
      </c>
      <c r="E53" s="41"/>
    </row>
    <row r="54" spans="1:5" s="40" customFormat="1" ht="15" customHeight="1">
      <c r="A54" s="137" t="s">
        <v>101</v>
      </c>
      <c r="B54" s="135"/>
      <c r="C54" s="24"/>
      <c r="D54" s="296">
        <f>SUM(D52:D53)</f>
        <v>44613.66000000001</v>
      </c>
      <c r="E54" s="41"/>
    </row>
    <row r="55" spans="1:5" s="40" customFormat="1" ht="15" customHeight="1">
      <c r="A55" s="136" t="s">
        <v>100</v>
      </c>
      <c r="B55" s="135"/>
      <c r="C55" s="24"/>
      <c r="D55" s="296">
        <f>-'[1]4Q14 Trial Balance @ 1-29-15 '!$D$267</f>
        <v>5691.33</v>
      </c>
      <c r="E55" s="41"/>
    </row>
    <row r="56" spans="1:6" s="40" customFormat="1" ht="15" customHeight="1">
      <c r="A56" s="134" t="s">
        <v>145</v>
      </c>
      <c r="B56" s="133"/>
      <c r="C56" s="132"/>
      <c r="D56" s="131">
        <f>D47+D54+D55</f>
        <v>-1233270.259999998</v>
      </c>
      <c r="E56" s="130"/>
      <c r="F56" s="129"/>
    </row>
    <row r="57" spans="1:5" s="40" customFormat="1" ht="15" customHeight="1">
      <c r="A57" s="125"/>
      <c r="B57" s="126"/>
      <c r="C57" s="126"/>
      <c r="D57" s="189"/>
      <c r="E57" s="41"/>
    </row>
    <row r="58" spans="1:5" s="40" customFormat="1" ht="15" customHeight="1">
      <c r="A58" s="125"/>
      <c r="B58" s="126"/>
      <c r="C58" s="126"/>
      <c r="D58" s="189"/>
      <c r="E58" s="41"/>
    </row>
    <row r="59" spans="1:5" s="40" customFormat="1" ht="15" customHeight="1">
      <c r="A59" s="125"/>
      <c r="B59" s="126"/>
      <c r="C59" s="126"/>
      <c r="D59" s="126"/>
      <c r="E59" s="41"/>
    </row>
    <row r="60" spans="1:5" s="40" customFormat="1" ht="15" customHeight="1">
      <c r="A60" s="125"/>
      <c r="B60" s="126"/>
      <c r="C60" s="126"/>
      <c r="D60" s="126"/>
      <c r="E60" s="41"/>
    </row>
    <row r="61" spans="1:5" s="40" customFormat="1" ht="15" customHeight="1">
      <c r="A61" s="125"/>
      <c r="B61" s="126"/>
      <c r="C61" s="126"/>
      <c r="D61" s="126"/>
      <c r="E61" s="41"/>
    </row>
    <row r="62" spans="1:5" s="40" customFormat="1" ht="15" customHeight="1">
      <c r="A62" s="125"/>
      <c r="B62" s="126"/>
      <c r="C62" s="126"/>
      <c r="D62" s="126"/>
      <c r="E62" s="41"/>
    </row>
    <row r="63" spans="1:5" s="40" customFormat="1" ht="15" customHeight="1">
      <c r="A63" s="125"/>
      <c r="B63" s="126"/>
      <c r="C63" s="126"/>
      <c r="D63" s="126"/>
      <c r="E63" s="41"/>
    </row>
    <row r="64" spans="1:5" s="40" customFormat="1" ht="15" customHeight="1">
      <c r="A64" s="125"/>
      <c r="B64" s="128"/>
      <c r="C64" s="126"/>
      <c r="D64" s="126"/>
      <c r="E64" s="41"/>
    </row>
    <row r="65" spans="1:5" s="40" customFormat="1" ht="15" customHeight="1">
      <c r="A65" s="125"/>
      <c r="B65" s="128"/>
      <c r="C65" s="126"/>
      <c r="D65" s="126"/>
      <c r="E65" s="41"/>
    </row>
    <row r="66" spans="1:5" s="40" customFormat="1" ht="15" customHeight="1">
      <c r="A66" s="125"/>
      <c r="B66" s="128"/>
      <c r="C66" s="126"/>
      <c r="D66" s="126"/>
      <c r="E66" s="41"/>
    </row>
    <row r="67" spans="1:5" s="40" customFormat="1" ht="15" customHeight="1">
      <c r="A67" s="125"/>
      <c r="B67" s="128"/>
      <c r="C67" s="127"/>
      <c r="D67" s="126"/>
      <c r="E67" s="41"/>
    </row>
    <row r="68" spans="1:5" s="40" customFormat="1" ht="15" customHeight="1">
      <c r="A68" s="125"/>
      <c r="B68" s="128"/>
      <c r="C68" s="126"/>
      <c r="D68" s="126"/>
      <c r="E68" s="41"/>
    </row>
    <row r="69" spans="2:5" s="40" customFormat="1" ht="15" customHeight="1">
      <c r="B69" s="128"/>
      <c r="C69" s="126"/>
      <c r="D69" s="126"/>
      <c r="E69" s="41"/>
    </row>
    <row r="70" spans="1:5" s="40" customFormat="1" ht="15" customHeight="1">
      <c r="A70" s="125"/>
      <c r="B70" s="128"/>
      <c r="C70" s="126"/>
      <c r="D70" s="126"/>
      <c r="E70" s="41"/>
    </row>
    <row r="71" spans="1:5" s="40" customFormat="1" ht="15" customHeight="1">
      <c r="A71" s="125"/>
      <c r="B71" s="128"/>
      <c r="C71" s="126"/>
      <c r="D71" s="126"/>
      <c r="E71" s="41"/>
    </row>
    <row r="72" spans="1:5" s="40" customFormat="1" ht="15" customHeight="1">
      <c r="A72" s="125"/>
      <c r="B72" s="123"/>
      <c r="C72" s="126"/>
      <c r="D72" s="126"/>
      <c r="E72" s="41"/>
    </row>
    <row r="73" spans="1:5" s="40" customFormat="1" ht="15" customHeight="1">
      <c r="A73" s="125"/>
      <c r="B73" s="126"/>
      <c r="C73" s="127"/>
      <c r="D73" s="126"/>
      <c r="E73" s="41"/>
    </row>
    <row r="74" spans="1:5" s="40" customFormat="1" ht="15" customHeight="1">
      <c r="A74" s="125"/>
      <c r="B74" s="126"/>
      <c r="C74" s="126"/>
      <c r="D74" s="126"/>
      <c r="E74" s="41"/>
    </row>
    <row r="75" spans="1:5" s="40" customFormat="1" ht="15" customHeight="1">
      <c r="A75" s="125"/>
      <c r="B75" s="126"/>
      <c r="C75" s="126"/>
      <c r="D75" s="126"/>
      <c r="E75" s="41"/>
    </row>
    <row r="76" spans="1:5" s="40" customFormat="1" ht="15" customHeight="1">
      <c r="A76" s="125"/>
      <c r="B76" s="126"/>
      <c r="C76" s="126"/>
      <c r="D76" s="126"/>
      <c r="E76" s="41"/>
    </row>
    <row r="77" spans="1:5" s="40" customFormat="1" ht="15" customHeight="1">
      <c r="A77" s="125"/>
      <c r="B77" s="126"/>
      <c r="C77" s="126"/>
      <c r="D77" s="126"/>
      <c r="E77" s="41"/>
    </row>
    <row r="78" spans="1:5" s="40" customFormat="1" ht="15" customHeight="1">
      <c r="A78" s="125"/>
      <c r="B78" s="126"/>
      <c r="C78" s="126"/>
      <c r="D78" s="126"/>
      <c r="E78" s="41"/>
    </row>
    <row r="79" spans="1:5" s="40" customFormat="1" ht="15" customHeight="1">
      <c r="A79" s="125"/>
      <c r="B79" s="126"/>
      <c r="C79" s="126"/>
      <c r="D79" s="126"/>
      <c r="E79" s="41"/>
    </row>
    <row r="80" spans="1:5" s="40" customFormat="1" ht="15" customHeight="1">
      <c r="A80" s="125"/>
      <c r="B80" s="126"/>
      <c r="C80" s="126"/>
      <c r="D80" s="126"/>
      <c r="E80" s="41"/>
    </row>
    <row r="81" spans="1:5" s="40" customFormat="1" ht="15" customHeight="1">
      <c r="A81" s="125"/>
      <c r="B81" s="126"/>
      <c r="C81" s="126"/>
      <c r="D81" s="126"/>
      <c r="E81" s="41"/>
    </row>
    <row r="82" spans="1:5" s="40" customFormat="1" ht="15" customHeight="1">
      <c r="A82" s="125"/>
      <c r="B82" s="126"/>
      <c r="C82" s="126"/>
      <c r="D82" s="126"/>
      <c r="E82" s="41"/>
    </row>
    <row r="83" spans="1:5" s="40" customFormat="1" ht="15" customHeight="1">
      <c r="A83" s="125"/>
      <c r="B83" s="126"/>
      <c r="C83" s="126"/>
      <c r="D83" s="126"/>
      <c r="E83" s="41"/>
    </row>
    <row r="84" spans="1:5" s="40" customFormat="1" ht="15" customHeight="1">
      <c r="A84" s="125"/>
      <c r="B84" s="126"/>
      <c r="C84" s="126"/>
      <c r="D84" s="126"/>
      <c r="E84" s="41"/>
    </row>
    <row r="85" spans="1:5" s="40" customFormat="1" ht="15" customHeight="1">
      <c r="A85" s="125"/>
      <c r="B85" s="126"/>
      <c r="C85" s="126"/>
      <c r="D85" s="126"/>
      <c r="E85" s="41"/>
    </row>
    <row r="86" spans="1:5" s="40" customFormat="1" ht="15" customHeight="1">
      <c r="A86" s="125"/>
      <c r="B86" s="126"/>
      <c r="C86" s="126"/>
      <c r="D86" s="126"/>
      <c r="E86" s="41"/>
    </row>
    <row r="87" spans="1:5" s="40" customFormat="1" ht="15" customHeight="1">
      <c r="A87" s="125"/>
      <c r="B87" s="126"/>
      <c r="C87" s="126"/>
      <c r="D87" s="126"/>
      <c r="E87" s="41"/>
    </row>
    <row r="88" spans="1:5" s="40" customFormat="1" ht="15" customHeight="1">
      <c r="A88" s="125"/>
      <c r="B88" s="126"/>
      <c r="C88" s="126"/>
      <c r="D88" s="126"/>
      <c r="E88" s="41"/>
    </row>
    <row r="89" spans="1:5" s="40" customFormat="1" ht="15" customHeight="1">
      <c r="A89" s="125"/>
      <c r="B89" s="126"/>
      <c r="C89" s="123"/>
      <c r="D89" s="123"/>
      <c r="E89" s="41"/>
    </row>
    <row r="90" spans="1:5" s="40" customFormat="1" ht="15" customHeight="1">
      <c r="A90" s="125"/>
      <c r="B90" s="126"/>
      <c r="C90" s="123"/>
      <c r="D90" s="123"/>
      <c r="E90" s="41"/>
    </row>
    <row r="91" spans="1:5" s="40" customFormat="1" ht="15" customHeight="1">
      <c r="A91" s="125"/>
      <c r="B91" s="126"/>
      <c r="C91" s="123"/>
      <c r="D91" s="123"/>
      <c r="E91" s="41"/>
    </row>
    <row r="92" spans="1:5" s="40" customFormat="1" ht="15" customHeight="1">
      <c r="A92" s="125"/>
      <c r="B92" s="123"/>
      <c r="C92" s="123"/>
      <c r="D92" s="123"/>
      <c r="E92" s="41"/>
    </row>
    <row r="93" spans="1:5" s="40" customFormat="1" ht="15" customHeight="1">
      <c r="A93" s="125"/>
      <c r="B93" s="123"/>
      <c r="C93" s="123"/>
      <c r="D93" s="123"/>
      <c r="E93" s="41"/>
    </row>
    <row r="94" spans="1:5" s="40" customFormat="1" ht="15" customHeight="1">
      <c r="A94" s="125"/>
      <c r="B94" s="123"/>
      <c r="C94" s="123"/>
      <c r="D94" s="123"/>
      <c r="E94" s="41"/>
    </row>
    <row r="95" spans="1:5" s="40" customFormat="1" ht="15" customHeight="1">
      <c r="A95" s="125"/>
      <c r="B95" s="123"/>
      <c r="C95" s="123"/>
      <c r="D95" s="123"/>
      <c r="E95" s="41"/>
    </row>
    <row r="96" spans="1:5" s="40" customFormat="1" ht="15" customHeight="1">
      <c r="A96" s="125"/>
      <c r="B96" s="123"/>
      <c r="C96" s="123"/>
      <c r="D96" s="123"/>
      <c r="E96" s="41"/>
    </row>
    <row r="97" spans="1:5" s="40" customFormat="1" ht="15" customHeight="1">
      <c r="A97" s="125"/>
      <c r="B97" s="123"/>
      <c r="C97" s="123"/>
      <c r="D97" s="123"/>
      <c r="E97" s="41"/>
    </row>
    <row r="98" spans="1:5" s="40" customFormat="1" ht="15" customHeight="1">
      <c r="A98" s="125"/>
      <c r="B98" s="123"/>
      <c r="C98" s="123"/>
      <c r="D98" s="123"/>
      <c r="E98" s="41"/>
    </row>
    <row r="99" spans="1:5" s="40" customFormat="1" ht="15" customHeight="1">
      <c r="A99" s="125"/>
      <c r="B99" s="123"/>
      <c r="C99" s="123"/>
      <c r="D99" s="123"/>
      <c r="E99" s="41"/>
    </row>
    <row r="100" spans="1:5" s="40" customFormat="1" ht="15" customHeight="1">
      <c r="A100" s="125"/>
      <c r="B100" s="123"/>
      <c r="C100" s="123"/>
      <c r="D100" s="123"/>
      <c r="E100" s="41"/>
    </row>
    <row r="101" spans="1:5" s="40" customFormat="1" ht="15" customHeight="1">
      <c r="A101" s="125"/>
      <c r="B101" s="123"/>
      <c r="C101" s="123"/>
      <c r="D101" s="123"/>
      <c r="E101" s="41"/>
    </row>
    <row r="102" spans="1:5" s="40" customFormat="1" ht="15" customHeight="1">
      <c r="A102" s="125"/>
      <c r="B102" s="123"/>
      <c r="C102" s="123"/>
      <c r="D102" s="123"/>
      <c r="E102" s="41"/>
    </row>
    <row r="103" spans="1:5" s="40" customFormat="1" ht="15" customHeight="1">
      <c r="A103" s="125"/>
      <c r="B103" s="123"/>
      <c r="C103" s="123"/>
      <c r="D103" s="123"/>
      <c r="E103" s="41"/>
    </row>
    <row r="104" spans="1:5" s="40" customFormat="1" ht="15" customHeight="1">
      <c r="A104" s="125"/>
      <c r="B104" s="123"/>
      <c r="C104" s="123"/>
      <c r="D104" s="123"/>
      <c r="E104" s="41"/>
    </row>
    <row r="105" spans="1:5" s="40" customFormat="1" ht="15" customHeight="1">
      <c r="A105" s="125"/>
      <c r="B105" s="123"/>
      <c r="C105" s="123"/>
      <c r="D105" s="123"/>
      <c r="E105" s="41"/>
    </row>
    <row r="106" spans="1:5" s="40" customFormat="1" ht="15" customHeight="1">
      <c r="A106" s="125"/>
      <c r="B106" s="123"/>
      <c r="C106" s="123"/>
      <c r="D106" s="123"/>
      <c r="E106" s="41"/>
    </row>
    <row r="107" spans="1:5" s="40" customFormat="1" ht="15" customHeight="1">
      <c r="A107" s="125"/>
      <c r="B107" s="123"/>
      <c r="C107" s="123"/>
      <c r="D107" s="123"/>
      <c r="E107" s="41"/>
    </row>
    <row r="108" spans="1:5" s="40" customFormat="1" ht="15" customHeight="1">
      <c r="A108" s="125"/>
      <c r="B108" s="123"/>
      <c r="C108" s="123"/>
      <c r="D108" s="123"/>
      <c r="E108" s="41"/>
    </row>
    <row r="109" spans="1:5" s="40" customFormat="1" ht="15" customHeight="1">
      <c r="A109" s="125"/>
      <c r="B109" s="123"/>
      <c r="C109" s="123"/>
      <c r="D109" s="123"/>
      <c r="E109" s="41"/>
    </row>
    <row r="110" spans="1:5" s="40" customFormat="1" ht="15" customHeight="1">
      <c r="A110" s="125"/>
      <c r="B110" s="123"/>
      <c r="C110" s="123"/>
      <c r="D110" s="123"/>
      <c r="E110" s="41"/>
    </row>
    <row r="111" spans="1:5" s="40" customFormat="1" ht="15" customHeight="1">
      <c r="A111" s="125"/>
      <c r="B111" s="123"/>
      <c r="C111" s="123"/>
      <c r="D111" s="123"/>
      <c r="E111" s="41"/>
    </row>
    <row r="112" spans="1:5" s="40" customFormat="1" ht="15" customHeight="1">
      <c r="A112" s="125"/>
      <c r="B112" s="123"/>
      <c r="C112" s="123"/>
      <c r="D112" s="123"/>
      <c r="E112" s="41"/>
    </row>
    <row r="113" spans="1:5" s="40" customFormat="1" ht="15" customHeight="1">
      <c r="A113" s="125"/>
      <c r="B113" s="123"/>
      <c r="C113" s="123"/>
      <c r="D113" s="123"/>
      <c r="E113" s="41"/>
    </row>
    <row r="114" spans="1:5" s="40" customFormat="1" ht="15" customHeight="1">
      <c r="A114" s="125"/>
      <c r="B114" s="123"/>
      <c r="C114" s="123"/>
      <c r="D114" s="123"/>
      <c r="E114" s="41"/>
    </row>
    <row r="115" spans="1:5" s="40" customFormat="1" ht="15" customHeight="1">
      <c r="A115" s="125"/>
      <c r="B115" s="123"/>
      <c r="C115" s="123"/>
      <c r="D115" s="123"/>
      <c r="E115" s="41"/>
    </row>
    <row r="116" spans="1:5" s="40" customFormat="1" ht="15" customHeight="1">
      <c r="A116" s="125"/>
      <c r="B116" s="123"/>
      <c r="C116" s="123"/>
      <c r="D116" s="123"/>
      <c r="E116" s="41"/>
    </row>
    <row r="117" spans="1:5" s="40" customFormat="1" ht="15" customHeight="1">
      <c r="A117" s="125"/>
      <c r="B117" s="123"/>
      <c r="C117" s="123"/>
      <c r="D117" s="123"/>
      <c r="E117" s="41"/>
    </row>
    <row r="118" spans="1:5" s="40" customFormat="1" ht="15" customHeight="1">
      <c r="A118" s="125"/>
      <c r="B118" s="123"/>
      <c r="C118" s="123"/>
      <c r="D118" s="123"/>
      <c r="E118" s="41"/>
    </row>
    <row r="119" spans="1:5" s="40" customFormat="1" ht="15" customHeight="1">
      <c r="A119" s="125"/>
      <c r="B119" s="123"/>
      <c r="C119" s="123"/>
      <c r="D119" s="123"/>
      <c r="E119" s="41"/>
    </row>
    <row r="120" spans="1:5" s="40" customFormat="1" ht="15" customHeight="1">
      <c r="A120" s="125"/>
      <c r="B120" s="123"/>
      <c r="C120" s="123"/>
      <c r="D120" s="123"/>
      <c r="E120" s="41"/>
    </row>
    <row r="121" spans="1:5" s="40" customFormat="1" ht="15" customHeight="1">
      <c r="A121" s="124"/>
      <c r="B121" s="123"/>
      <c r="C121" s="123"/>
      <c r="D121" s="123"/>
      <c r="E121" s="41"/>
    </row>
    <row r="122" spans="1:5" s="40" customFormat="1" ht="15" customHeight="1">
      <c r="A122" s="124"/>
      <c r="B122" s="123"/>
      <c r="C122" s="123"/>
      <c r="D122" s="123"/>
      <c r="E122" s="41"/>
    </row>
    <row r="123" spans="1:5" s="40" customFormat="1" ht="15" customHeight="1">
      <c r="A123" s="124"/>
      <c r="B123" s="123"/>
      <c r="C123" s="123"/>
      <c r="D123" s="123"/>
      <c r="E123" s="41"/>
    </row>
    <row r="124" spans="1:5" s="40" customFormat="1" ht="15" customHeight="1">
      <c r="A124" s="124"/>
      <c r="B124" s="123"/>
      <c r="C124" s="123"/>
      <c r="D124" s="123"/>
      <c r="E124" s="41"/>
    </row>
    <row r="125" spans="1:5" s="40" customFormat="1" ht="15" customHeight="1">
      <c r="A125" s="124"/>
      <c r="B125" s="123"/>
      <c r="C125" s="123"/>
      <c r="D125" s="123"/>
      <c r="E125" s="41"/>
    </row>
    <row r="126" spans="1:5" s="40" customFormat="1" ht="15" customHeight="1">
      <c r="A126" s="124"/>
      <c r="B126" s="123"/>
      <c r="C126" s="123"/>
      <c r="D126" s="123"/>
      <c r="E126" s="41"/>
    </row>
    <row r="127" spans="1:5" s="40" customFormat="1" ht="15" customHeight="1">
      <c r="A127" s="124"/>
      <c r="B127" s="123"/>
      <c r="C127" s="123"/>
      <c r="D127" s="123"/>
      <c r="E127" s="41"/>
    </row>
    <row r="128" ht="15" customHeight="1">
      <c r="A128" s="122"/>
    </row>
    <row r="129" s="64" customFormat="1" ht="15" customHeight="1">
      <c r="A129" s="122"/>
    </row>
    <row r="130" s="64" customFormat="1" ht="15" customHeight="1">
      <c r="A130" s="122"/>
    </row>
    <row r="131" s="64" customFormat="1" ht="15" customHeight="1">
      <c r="A131" s="122"/>
    </row>
    <row r="132" s="64" customFormat="1" ht="15" customHeight="1">
      <c r="A132" s="122"/>
    </row>
    <row r="133" s="64" customFormat="1" ht="15" customHeight="1">
      <c r="A133" s="122"/>
    </row>
    <row r="134" s="64" customFormat="1" ht="15" customHeight="1">
      <c r="A134" s="122"/>
    </row>
    <row r="135" s="64" customFormat="1" ht="15" customHeight="1">
      <c r="A135" s="122"/>
    </row>
    <row r="136" s="64" customFormat="1" ht="15" customHeight="1">
      <c r="A136" s="122"/>
    </row>
    <row r="137" s="64" customFormat="1" ht="15" customHeight="1">
      <c r="A137" s="122"/>
    </row>
    <row r="138" s="64" customFormat="1" ht="15" customHeight="1">
      <c r="A138" s="122"/>
    </row>
    <row r="139" s="64" customFormat="1" ht="15" customHeight="1">
      <c r="A139" s="122"/>
    </row>
    <row r="140" s="64" customFormat="1" ht="15" customHeight="1">
      <c r="A140" s="122"/>
    </row>
    <row r="141" s="64" customFormat="1" ht="15" customHeight="1">
      <c r="A141" s="122"/>
    </row>
    <row r="142" s="64" customFormat="1" ht="15" customHeight="1">
      <c r="A142" s="122"/>
    </row>
    <row r="143" s="64" customFormat="1" ht="15" customHeight="1">
      <c r="A143" s="122"/>
    </row>
    <row r="144" s="64" customFormat="1" ht="15" customHeight="1">
      <c r="A144" s="122"/>
    </row>
    <row r="145" s="64" customFormat="1" ht="15" customHeight="1">
      <c r="A145" s="122"/>
    </row>
    <row r="146" s="64" customFormat="1" ht="15" customHeight="1">
      <c r="A146" s="122"/>
    </row>
    <row r="147" s="64" customFormat="1" ht="15" customHeight="1">
      <c r="A147" s="122"/>
    </row>
    <row r="148" s="64" customFormat="1" ht="15" customHeight="1">
      <c r="A148" s="122"/>
    </row>
    <row r="149" s="64" customFormat="1" ht="15" customHeight="1">
      <c r="A149" s="122"/>
    </row>
    <row r="150" s="64" customFormat="1" ht="15" customHeight="1">
      <c r="A150" s="122"/>
    </row>
    <row r="151" s="64" customFormat="1" ht="15" customHeight="1">
      <c r="A151" s="122"/>
    </row>
    <row r="152" s="64" customFormat="1" ht="15" customHeight="1">
      <c r="A152" s="122"/>
    </row>
    <row r="153" s="64" customFormat="1" ht="15" customHeight="1">
      <c r="A153" s="122"/>
    </row>
    <row r="154" s="64" customFormat="1" ht="15" customHeight="1">
      <c r="A154" s="122"/>
    </row>
    <row r="155" s="64" customFormat="1" ht="15" customHeight="1">
      <c r="A155" s="122"/>
    </row>
    <row r="156" s="64" customFormat="1" ht="15" customHeight="1">
      <c r="A156" s="122"/>
    </row>
    <row r="157" s="64" customFormat="1" ht="15" customHeight="1">
      <c r="A157" s="122"/>
    </row>
    <row r="158" s="64" customFormat="1" ht="15" customHeight="1">
      <c r="A158" s="122"/>
    </row>
    <row r="159" s="64" customFormat="1" ht="15" customHeight="1">
      <c r="A159" s="122"/>
    </row>
    <row r="160" s="64" customFormat="1" ht="15" customHeight="1">
      <c r="A160" s="122"/>
    </row>
    <row r="161" s="64" customFormat="1" ht="15" customHeight="1">
      <c r="A161" s="122"/>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64" customWidth="1"/>
    <col min="2" max="4" width="18.7109375" style="121" customWidth="1"/>
    <col min="5" max="5" width="15.7109375" style="120" customWidth="1"/>
    <col min="6" max="16384" width="15.7109375" style="64" customWidth="1"/>
  </cols>
  <sheetData>
    <row r="1" spans="1:5" s="164" customFormat="1" ht="30" customHeight="1">
      <c r="A1" s="343" t="s">
        <v>0</v>
      </c>
      <c r="B1" s="344"/>
      <c r="C1" s="344"/>
      <c r="D1" s="345"/>
      <c r="E1" s="165"/>
    </row>
    <row r="2" spans="1:5" s="161" customFormat="1" ht="15" customHeight="1">
      <c r="A2" s="346"/>
      <c r="B2" s="347"/>
      <c r="C2" s="347"/>
      <c r="D2" s="348"/>
      <c r="E2" s="162"/>
    </row>
    <row r="3" spans="1:5" s="161" customFormat="1" ht="15" customHeight="1">
      <c r="A3" s="340" t="s">
        <v>144</v>
      </c>
      <c r="B3" s="341"/>
      <c r="C3" s="341"/>
      <c r="D3" s="342"/>
      <c r="E3" s="162"/>
    </row>
    <row r="4" spans="1:5" s="161" customFormat="1" ht="15" customHeight="1">
      <c r="A4" s="340" t="s">
        <v>143</v>
      </c>
      <c r="B4" s="341"/>
      <c r="C4" s="341"/>
      <c r="D4" s="342"/>
      <c r="E4" s="162"/>
    </row>
    <row r="5" spans="1:5" s="161" customFormat="1" ht="15" customHeight="1">
      <c r="A5" s="340" t="s">
        <v>185</v>
      </c>
      <c r="B5" s="341"/>
      <c r="C5" s="341"/>
      <c r="D5" s="342"/>
      <c r="E5" s="162"/>
    </row>
    <row r="6" spans="1:5" s="161" customFormat="1" ht="15" customHeight="1">
      <c r="A6" s="163"/>
      <c r="B6" s="159"/>
      <c r="C6" s="159"/>
      <c r="D6" s="158"/>
      <c r="E6" s="162"/>
    </row>
    <row r="7" spans="1:5" s="40" customFormat="1" ht="15" customHeight="1">
      <c r="A7" s="160"/>
      <c r="B7" s="159"/>
      <c r="C7" s="159"/>
      <c r="D7" s="158"/>
      <c r="E7" s="41"/>
    </row>
    <row r="8" spans="1:5" s="40" customFormat="1" ht="15" customHeight="1">
      <c r="A8" s="154" t="s">
        <v>142</v>
      </c>
      <c r="B8" s="157" t="s">
        <v>186</v>
      </c>
      <c r="C8" s="156"/>
      <c r="D8" s="155"/>
      <c r="E8" s="41"/>
    </row>
    <row r="9" spans="1:5" s="40" customFormat="1" ht="15" customHeight="1">
      <c r="A9" s="154"/>
      <c r="B9" s="153" t="s">
        <v>64</v>
      </c>
      <c r="C9" s="152"/>
      <c r="D9" s="151"/>
      <c r="E9" s="41"/>
    </row>
    <row r="10" spans="1:5" s="40" customFormat="1" ht="15" customHeight="1">
      <c r="A10" s="150"/>
      <c r="B10" s="149" t="s">
        <v>112</v>
      </c>
      <c r="C10" s="148"/>
      <c r="D10" s="139"/>
      <c r="E10" s="41"/>
    </row>
    <row r="11" spans="1:5" s="40" customFormat="1" ht="15" customHeight="1">
      <c r="A11" s="137" t="s">
        <v>141</v>
      </c>
      <c r="B11" s="135"/>
      <c r="C11" s="14">
        <f>'Premiums YTD-8'!$F$12</f>
        <v>10697330</v>
      </c>
      <c r="D11" s="139"/>
      <c r="E11" s="41"/>
    </row>
    <row r="12" spans="1:5" s="40" customFormat="1" ht="15" customHeight="1">
      <c r="A12" s="137"/>
      <c r="B12" s="135"/>
      <c r="C12" s="26"/>
      <c r="D12" s="139"/>
      <c r="E12" s="41"/>
    </row>
    <row r="13" spans="1:5" s="40" customFormat="1" ht="15" customHeight="1">
      <c r="A13" s="138" t="s">
        <v>140</v>
      </c>
      <c r="B13" s="142">
        <f>'Premiums YTD-8'!$F$18</f>
        <v>5419228.58</v>
      </c>
      <c r="C13" s="24"/>
      <c r="D13" s="139"/>
      <c r="E13" s="41"/>
    </row>
    <row r="14" spans="1:5" s="40" customFormat="1" ht="15" customHeight="1">
      <c r="A14" s="138" t="s">
        <v>139</v>
      </c>
      <c r="B14" s="141">
        <f>'Premiums YTD-8'!$F$24</f>
        <v>5474188.66</v>
      </c>
      <c r="C14" s="24"/>
      <c r="D14" s="139"/>
      <c r="E14" s="41"/>
    </row>
    <row r="15" spans="1:5" s="40" customFormat="1" ht="15" customHeight="1">
      <c r="A15" s="138" t="s">
        <v>138</v>
      </c>
      <c r="B15" s="135"/>
      <c r="C15" s="294">
        <f>B14-B13</f>
        <v>54960.080000000075</v>
      </c>
      <c r="D15" s="139"/>
      <c r="E15" s="41"/>
    </row>
    <row r="16" spans="1:5" s="40" customFormat="1" ht="15" customHeight="1">
      <c r="A16" s="137" t="s">
        <v>137</v>
      </c>
      <c r="B16" s="135"/>
      <c r="C16" s="24"/>
      <c r="D16" s="147">
        <f>C11+C15</f>
        <v>10752290.08</v>
      </c>
      <c r="E16" s="41"/>
    </row>
    <row r="17" spans="1:4" s="40" customFormat="1" ht="15" customHeight="1">
      <c r="A17" s="138" t="s">
        <v>136</v>
      </c>
      <c r="B17" s="135"/>
      <c r="C17" s="259">
        <f>'[3]Loss Expenses Paid YTD-16'!$E$30</f>
        <v>4709323.98</v>
      </c>
      <c r="D17" s="139"/>
    </row>
    <row r="18" spans="1:4" s="40" customFormat="1" ht="15" customHeight="1">
      <c r="A18" s="138" t="s">
        <v>135</v>
      </c>
      <c r="B18" s="135"/>
      <c r="C18" s="294">
        <f>-'[1]4Q14 Trial Balance @ 1-29-15 '!$F$286</f>
        <v>59534.200000000004</v>
      </c>
      <c r="D18" s="139"/>
    </row>
    <row r="19" spans="1:5" s="40" customFormat="1" ht="15" customHeight="1">
      <c r="A19" s="137" t="s">
        <v>134</v>
      </c>
      <c r="B19" s="135"/>
      <c r="C19" s="259">
        <f>C17-C18</f>
        <v>4649789.78</v>
      </c>
      <c r="D19" s="139"/>
      <c r="E19" s="41"/>
    </row>
    <row r="20" spans="1:5" s="40" customFormat="1" ht="15" customHeight="1">
      <c r="A20" s="138" t="s">
        <v>133</v>
      </c>
      <c r="B20" s="142">
        <f>'Losses Incurred YTD-10'!F18+'Losses Incurred YTD-10'!F24</f>
        <v>1867137.29</v>
      </c>
      <c r="C20" s="24" t="s">
        <v>112</v>
      </c>
      <c r="D20" s="139"/>
      <c r="E20" s="41"/>
    </row>
    <row r="21" spans="1:5" s="40" customFormat="1" ht="15" customHeight="1">
      <c r="A21" s="138" t="s">
        <v>132</v>
      </c>
      <c r="B21" s="141">
        <f>'Losses Incurred YTD-10'!F31</f>
        <v>2574697.0199999996</v>
      </c>
      <c r="C21" s="24"/>
      <c r="D21" s="139"/>
      <c r="E21" s="41"/>
    </row>
    <row r="22" spans="1:5" s="40" customFormat="1" ht="15" customHeight="1">
      <c r="A22" s="138" t="s">
        <v>131</v>
      </c>
      <c r="B22" s="146"/>
      <c r="C22" s="140">
        <f>B20-B21</f>
        <v>-707559.7299999995</v>
      </c>
      <c r="D22" s="139"/>
      <c r="E22" s="41"/>
    </row>
    <row r="23" spans="1:5" s="40" customFormat="1" ht="15" customHeight="1">
      <c r="A23" s="137" t="s">
        <v>130</v>
      </c>
      <c r="B23" s="135"/>
      <c r="C23" s="24"/>
      <c r="D23" s="295">
        <f>C19+C22</f>
        <v>3942230.0500000007</v>
      </c>
      <c r="E23" s="24"/>
    </row>
    <row r="24" spans="1:5" s="40" customFormat="1" ht="15" customHeight="1">
      <c r="A24" s="138" t="s">
        <v>129</v>
      </c>
      <c r="B24" s="135"/>
      <c r="C24" s="259">
        <f>'[3]Loss Expenses Paid YTD-16'!$C$30</f>
        <v>588326.69</v>
      </c>
      <c r="D24" s="139"/>
      <c r="E24" s="145"/>
    </row>
    <row r="25" spans="1:5" s="40" customFormat="1" ht="15" customHeight="1">
      <c r="A25" s="138" t="s">
        <v>128</v>
      </c>
      <c r="B25" s="135"/>
      <c r="C25" s="294">
        <f>'[3]Loss Expenses Paid YTD-16'!$I$30</f>
        <v>971886.08</v>
      </c>
      <c r="D25" s="139"/>
      <c r="E25" s="145"/>
    </row>
    <row r="26" spans="1:5" s="40" customFormat="1" ht="15" customHeight="1">
      <c r="A26" s="137" t="s">
        <v>127</v>
      </c>
      <c r="B26" s="135"/>
      <c r="C26" s="259">
        <f>C24+C25</f>
        <v>1560212.77</v>
      </c>
      <c r="D26" s="139"/>
      <c r="E26" s="24"/>
    </row>
    <row r="27" spans="1:5" s="40" customFormat="1" ht="15" customHeight="1">
      <c r="A27" s="138" t="s">
        <v>126</v>
      </c>
      <c r="B27" s="142">
        <f>'Loss Expenses YTD-12'!$F$18</f>
        <v>391446.04</v>
      </c>
      <c r="C27" s="24"/>
      <c r="D27" s="139"/>
      <c r="E27" s="145"/>
    </row>
    <row r="28" spans="1:5" s="40" customFormat="1" ht="15" customHeight="1">
      <c r="A28" s="138" t="s">
        <v>125</v>
      </c>
      <c r="B28" s="141">
        <f>'Loss Expenses YTD-12'!$F$24</f>
        <v>404048.29000000004</v>
      </c>
      <c r="C28" s="24"/>
      <c r="D28" s="139"/>
      <c r="E28" s="24"/>
    </row>
    <row r="29" spans="1:5" s="40" customFormat="1" ht="15" customHeight="1">
      <c r="A29" s="138" t="s">
        <v>124</v>
      </c>
      <c r="B29" s="135"/>
      <c r="C29" s="140">
        <f>B27-B28</f>
        <v>-12602.250000000058</v>
      </c>
      <c r="D29" s="139"/>
      <c r="E29" s="145"/>
    </row>
    <row r="30" spans="1:5" s="40" customFormat="1" ht="15" customHeight="1">
      <c r="A30" s="137" t="s">
        <v>123</v>
      </c>
      <c r="B30" s="135"/>
      <c r="C30" s="24"/>
      <c r="D30" s="296">
        <f>C26+C29</f>
        <v>1547610.52</v>
      </c>
      <c r="E30" s="24"/>
    </row>
    <row r="31" spans="1:5" s="40" customFormat="1" ht="15" customHeight="1">
      <c r="A31" s="137" t="s">
        <v>122</v>
      </c>
      <c r="B31" s="135"/>
      <c r="C31" s="24"/>
      <c r="D31" s="143">
        <f>D23+D30</f>
        <v>5489840.57</v>
      </c>
      <c r="E31" s="24"/>
    </row>
    <row r="32" spans="1:5" s="40" customFormat="1" ht="15" customHeight="1">
      <c r="A32" s="138" t="s">
        <v>121</v>
      </c>
      <c r="B32" s="135"/>
      <c r="C32" s="259">
        <f>21750+14286.63+390.84+13468.53</f>
        <v>49895.99999999999</v>
      </c>
      <c r="D32" s="139"/>
      <c r="E32" s="145"/>
    </row>
    <row r="33" spans="1:5" s="40" customFormat="1" ht="15" customHeight="1">
      <c r="A33" s="138" t="s">
        <v>114</v>
      </c>
      <c r="B33" s="142">
        <f>-'[1]4Q14 Trial Balance @ 1-29-15 '!$F$121</f>
        <v>38430.490000000005</v>
      </c>
      <c r="C33" s="24"/>
      <c r="D33" s="139"/>
      <c r="E33" s="41"/>
    </row>
    <row r="34" spans="1:5" s="40" customFormat="1" ht="15" customHeight="1">
      <c r="A34" s="138" t="s">
        <v>113</v>
      </c>
      <c r="B34" s="141">
        <v>38870.020000000004</v>
      </c>
      <c r="C34" s="24"/>
      <c r="D34" s="139"/>
      <c r="E34" s="41"/>
    </row>
    <row r="35" spans="1:5" s="40" customFormat="1" ht="15" customHeight="1">
      <c r="A35" s="138" t="s">
        <v>120</v>
      </c>
      <c r="B35" s="135"/>
      <c r="C35" s="140">
        <f>B33-B34</f>
        <v>-439.52999999999884</v>
      </c>
      <c r="D35" s="139"/>
      <c r="E35" s="41"/>
    </row>
    <row r="36" spans="1:5" s="40" customFormat="1" ht="15" customHeight="1">
      <c r="A36" s="137" t="s">
        <v>119</v>
      </c>
      <c r="B36" s="135"/>
      <c r="C36" s="24" t="s">
        <v>112</v>
      </c>
      <c r="D36" s="295">
        <f>C32+C35</f>
        <v>49456.469999999994</v>
      </c>
      <c r="E36" s="41"/>
    </row>
    <row r="37" spans="1:5" s="40" customFormat="1" ht="15" customHeight="1">
      <c r="A37" s="138" t="s">
        <v>118</v>
      </c>
      <c r="B37" s="135"/>
      <c r="C37" s="259">
        <f>'[1]4Q14 Trial Balance @ 1-29-15 '!$F$379</f>
        <v>909560.1000000001</v>
      </c>
      <c r="D37" s="139"/>
      <c r="E37" s="41"/>
    </row>
    <row r="38" spans="1:5" s="40" customFormat="1" ht="15" customHeight="1">
      <c r="A38" s="138" t="s">
        <v>117</v>
      </c>
      <c r="B38" s="135"/>
      <c r="C38" s="259">
        <f>'[1]4Q14 Trial Balance @ 1-29-15 '!$F$390</f>
        <v>152470.34</v>
      </c>
      <c r="D38" s="139"/>
      <c r="E38" s="50"/>
    </row>
    <row r="39" spans="1:6" s="40" customFormat="1" ht="15" customHeight="1">
      <c r="A39" s="138" t="s">
        <v>116</v>
      </c>
      <c r="B39" s="135"/>
      <c r="C39" s="294">
        <f>'[2]4Q14 Trial Balance @ 1-29-15'!$F$623-C43+2</f>
        <v>4604011.259999999</v>
      </c>
      <c r="D39" s="139"/>
      <c r="E39" s="50"/>
      <c r="F39" s="41"/>
    </row>
    <row r="40" spans="1:6" s="40" customFormat="1" ht="15" customHeight="1">
      <c r="A40" s="137" t="s">
        <v>115</v>
      </c>
      <c r="B40" s="135"/>
      <c r="C40" s="259">
        <f>SUM(C37:C39)-1</f>
        <v>5666040.699999999</v>
      </c>
      <c r="D40" s="139"/>
      <c r="E40" s="50"/>
      <c r="F40" s="41"/>
    </row>
    <row r="41" spans="1:5" s="40" customFormat="1" ht="15" customHeight="1">
      <c r="A41" s="138" t="s">
        <v>114</v>
      </c>
      <c r="B41" s="142">
        <f>-'[1]4Q14 Trial Balance @ 1-29-15 '!$F$136</f>
        <v>201852.82</v>
      </c>
      <c r="C41" s="24"/>
      <c r="D41" s="139"/>
      <c r="E41" s="50"/>
    </row>
    <row r="42" spans="1:5" s="40" customFormat="1" ht="15" customHeight="1">
      <c r="A42" s="138" t="s">
        <v>113</v>
      </c>
      <c r="B42" s="141">
        <v>175449.94</v>
      </c>
      <c r="C42" s="24" t="s">
        <v>112</v>
      </c>
      <c r="D42" s="139"/>
      <c r="E42" s="41"/>
    </row>
    <row r="43" spans="1:5" s="40" customFormat="1" ht="15" customHeight="1">
      <c r="A43" s="138" t="s">
        <v>111</v>
      </c>
      <c r="B43" s="135"/>
      <c r="C43" s="140">
        <f>+B41-B42</f>
        <v>26402.880000000005</v>
      </c>
      <c r="D43" s="139"/>
      <c r="E43" s="41"/>
    </row>
    <row r="44" spans="1:6" s="40" customFormat="1" ht="15" customHeight="1">
      <c r="A44" s="137" t="s">
        <v>110</v>
      </c>
      <c r="B44" s="135"/>
      <c r="C44" s="24"/>
      <c r="D44" s="296">
        <f>SUM(C40:C43)</f>
        <v>5692443.579999999</v>
      </c>
      <c r="E44" s="41"/>
      <c r="F44" s="41"/>
    </row>
    <row r="45" spans="1:6" s="40" customFormat="1" ht="15" customHeight="1">
      <c r="A45" s="137" t="s">
        <v>109</v>
      </c>
      <c r="B45" s="135"/>
      <c r="C45" s="24"/>
      <c r="D45" s="296">
        <f>SUM(D36:D44)</f>
        <v>5741900.049999999</v>
      </c>
      <c r="E45" s="41"/>
      <c r="F45" s="144"/>
    </row>
    <row r="46" spans="1:6" s="40" customFormat="1" ht="15" customHeight="1">
      <c r="A46" s="137" t="s">
        <v>108</v>
      </c>
      <c r="B46" s="135"/>
      <c r="C46" s="24"/>
      <c r="D46" s="131">
        <f>+D31+D45</f>
        <v>11231740.62</v>
      </c>
      <c r="E46" s="41"/>
      <c r="F46" s="144"/>
    </row>
    <row r="47" spans="1:6" s="40" customFormat="1" ht="15" customHeight="1">
      <c r="A47" s="137" t="s">
        <v>146</v>
      </c>
      <c r="B47" s="135"/>
      <c r="C47" s="24"/>
      <c r="D47" s="143">
        <f>D16-D31-D45</f>
        <v>-479450.5399999991</v>
      </c>
      <c r="E47" s="130"/>
      <c r="F47" s="41"/>
    </row>
    <row r="48" spans="1:4" s="40" customFormat="1" ht="15" customHeight="1">
      <c r="A48" s="138" t="s">
        <v>107</v>
      </c>
      <c r="B48" s="135"/>
      <c r="C48" s="259">
        <f>-'[1]4Q14 Trial Balance @ 1-29-15 '!$F$256-C51+1</f>
        <v>73996.12999999999</v>
      </c>
      <c r="D48" s="139"/>
    </row>
    <row r="49" spans="1:5" s="40" customFormat="1" ht="15" customHeight="1">
      <c r="A49" s="138" t="s">
        <v>106</v>
      </c>
      <c r="B49" s="142">
        <f>'[1]4Q14 Trial Balance @ 1-29-15 '!$F$38</f>
        <v>11960.83</v>
      </c>
      <c r="C49" s="24"/>
      <c r="D49" s="139"/>
      <c r="E49" s="41"/>
    </row>
    <row r="50" spans="1:5" s="40" customFormat="1" ht="15" customHeight="1">
      <c r="A50" s="138" t="s">
        <v>105</v>
      </c>
      <c r="B50" s="141">
        <v>13262.36</v>
      </c>
      <c r="C50" s="24"/>
      <c r="D50" s="139"/>
      <c r="E50" s="41"/>
    </row>
    <row r="51" spans="1:5" s="40" customFormat="1" ht="15" customHeight="1">
      <c r="A51" s="138" t="s">
        <v>104</v>
      </c>
      <c r="B51" s="135"/>
      <c r="C51" s="140">
        <f>B49-B50+1</f>
        <v>-1300.5300000000007</v>
      </c>
      <c r="D51" s="139"/>
      <c r="E51" s="41"/>
    </row>
    <row r="52" spans="1:5" s="40" customFormat="1" ht="15" customHeight="1">
      <c r="A52" s="137" t="s">
        <v>103</v>
      </c>
      <c r="B52" s="135"/>
      <c r="C52" s="24"/>
      <c r="D52" s="296">
        <f>C48+C51-1</f>
        <v>72694.59999999999</v>
      </c>
      <c r="E52" s="41"/>
    </row>
    <row r="53" spans="1:5" s="40" customFormat="1" ht="15" customHeight="1">
      <c r="A53" s="138" t="s">
        <v>102</v>
      </c>
      <c r="B53" s="135"/>
      <c r="C53" s="24"/>
      <c r="D53" s="296">
        <f>-'[1]4Q14 Trial Balance @ 1-29-15 '!$F$263</f>
        <v>17161.52</v>
      </c>
      <c r="E53" s="41"/>
    </row>
    <row r="54" spans="1:5" s="40" customFormat="1" ht="15" customHeight="1">
      <c r="A54" s="137" t="s">
        <v>101</v>
      </c>
      <c r="B54" s="135"/>
      <c r="C54" s="24"/>
      <c r="D54" s="296">
        <f>SUM(D52:D53)+1</f>
        <v>89857.12</v>
      </c>
      <c r="E54" s="41"/>
    </row>
    <row r="55" spans="1:5" s="40" customFormat="1" ht="15" customHeight="1">
      <c r="A55" s="136" t="s">
        <v>100</v>
      </c>
      <c r="B55" s="135"/>
      <c r="C55" s="24"/>
      <c r="D55" s="296">
        <f>-'[1]4Q14 Trial Balance @ 1-29-15 '!$F$267</f>
        <v>21646.63</v>
      </c>
      <c r="E55" s="41"/>
    </row>
    <row r="56" spans="1:6" s="40" customFormat="1" ht="15" customHeight="1">
      <c r="A56" s="134" t="s">
        <v>145</v>
      </c>
      <c r="B56" s="133"/>
      <c r="C56" s="132"/>
      <c r="D56" s="131">
        <f>D47+D54+D55</f>
        <v>-367946.7899999991</v>
      </c>
      <c r="E56" s="130"/>
      <c r="F56" s="129"/>
    </row>
    <row r="57" spans="1:5" s="40" customFormat="1" ht="15" customHeight="1">
      <c r="A57" s="125"/>
      <c r="B57" s="126"/>
      <c r="C57" s="126"/>
      <c r="D57" s="189"/>
      <c r="E57" s="41"/>
    </row>
    <row r="58" spans="1:5" s="40" customFormat="1" ht="15" customHeight="1">
      <c r="A58" s="125"/>
      <c r="B58" s="126"/>
      <c r="C58" s="126"/>
      <c r="D58" s="189"/>
      <c r="E58" s="41"/>
    </row>
    <row r="59" spans="1:5" s="40" customFormat="1" ht="15" customHeight="1">
      <c r="A59" s="125"/>
      <c r="B59" s="126"/>
      <c r="C59" s="126"/>
      <c r="D59" s="126"/>
      <c r="E59" s="41"/>
    </row>
    <row r="60" spans="1:5" s="40" customFormat="1" ht="15" customHeight="1">
      <c r="A60" s="125"/>
      <c r="B60" s="126"/>
      <c r="C60" s="126"/>
      <c r="D60" s="126"/>
      <c r="E60" s="41"/>
    </row>
    <row r="61" spans="1:5" s="40" customFormat="1" ht="15" customHeight="1">
      <c r="A61" s="125"/>
      <c r="B61" s="126"/>
      <c r="C61" s="126"/>
      <c r="D61" s="126"/>
      <c r="E61" s="41"/>
    </row>
    <row r="62" spans="1:5" s="40" customFormat="1" ht="15" customHeight="1">
      <c r="A62" s="125"/>
      <c r="B62" s="126"/>
      <c r="C62" s="126"/>
      <c r="D62" s="126"/>
      <c r="E62" s="41"/>
    </row>
    <row r="63" spans="1:5" s="40" customFormat="1" ht="15" customHeight="1">
      <c r="A63" s="125"/>
      <c r="B63" s="126"/>
      <c r="C63" s="126"/>
      <c r="D63" s="126"/>
      <c r="E63" s="41"/>
    </row>
    <row r="64" spans="1:5" s="40" customFormat="1" ht="15" customHeight="1">
      <c r="A64" s="125"/>
      <c r="B64" s="128"/>
      <c r="C64" s="126"/>
      <c r="D64" s="126"/>
      <c r="E64" s="41"/>
    </row>
    <row r="65" spans="1:5" s="40" customFormat="1" ht="15" customHeight="1">
      <c r="A65" s="125"/>
      <c r="B65" s="128"/>
      <c r="C65" s="126"/>
      <c r="D65" s="126"/>
      <c r="E65" s="41"/>
    </row>
    <row r="66" spans="1:5" s="40" customFormat="1" ht="15" customHeight="1">
      <c r="A66" s="125"/>
      <c r="B66" s="128"/>
      <c r="C66" s="126"/>
      <c r="D66" s="126"/>
      <c r="E66" s="41"/>
    </row>
    <row r="67" spans="1:5" s="40" customFormat="1" ht="15" customHeight="1">
      <c r="A67" s="125"/>
      <c r="B67" s="128"/>
      <c r="C67" s="127"/>
      <c r="D67" s="126"/>
      <c r="E67" s="41"/>
    </row>
    <row r="68" spans="1:5" s="40" customFormat="1" ht="15" customHeight="1">
      <c r="A68" s="125"/>
      <c r="B68" s="128"/>
      <c r="C68" s="126"/>
      <c r="D68" s="126"/>
      <c r="E68" s="41"/>
    </row>
    <row r="69" spans="2:5" s="40" customFormat="1" ht="15" customHeight="1">
      <c r="B69" s="128"/>
      <c r="C69" s="126"/>
      <c r="D69" s="126"/>
      <c r="E69" s="41"/>
    </row>
    <row r="70" spans="1:5" s="40" customFormat="1" ht="15" customHeight="1">
      <c r="A70" s="125"/>
      <c r="B70" s="128"/>
      <c r="C70" s="126"/>
      <c r="D70" s="126"/>
      <c r="E70" s="41"/>
    </row>
    <row r="71" spans="1:5" s="40" customFormat="1" ht="15" customHeight="1">
      <c r="A71" s="125"/>
      <c r="B71" s="128"/>
      <c r="C71" s="126"/>
      <c r="D71" s="126"/>
      <c r="E71" s="41"/>
    </row>
    <row r="72" spans="1:5" s="40" customFormat="1" ht="15" customHeight="1">
      <c r="A72" s="125"/>
      <c r="B72" s="123"/>
      <c r="C72" s="126"/>
      <c r="D72" s="126"/>
      <c r="E72" s="41"/>
    </row>
    <row r="73" spans="1:5" s="40" customFormat="1" ht="15" customHeight="1">
      <c r="A73" s="125"/>
      <c r="B73" s="126"/>
      <c r="C73" s="127"/>
      <c r="D73" s="126"/>
      <c r="E73" s="41"/>
    </row>
    <row r="74" spans="1:5" s="40" customFormat="1" ht="15" customHeight="1">
      <c r="A74" s="125"/>
      <c r="B74" s="126"/>
      <c r="C74" s="126"/>
      <c r="D74" s="126"/>
      <c r="E74" s="41"/>
    </row>
    <row r="75" spans="1:5" s="40" customFormat="1" ht="15" customHeight="1">
      <c r="A75" s="125"/>
      <c r="B75" s="126"/>
      <c r="C75" s="126"/>
      <c r="D75" s="126"/>
      <c r="E75" s="41"/>
    </row>
    <row r="76" spans="1:5" s="40" customFormat="1" ht="15" customHeight="1">
      <c r="A76" s="125"/>
      <c r="B76" s="126"/>
      <c r="C76" s="126"/>
      <c r="D76" s="126"/>
      <c r="E76" s="41"/>
    </row>
    <row r="77" spans="1:5" s="40" customFormat="1" ht="15" customHeight="1">
      <c r="A77" s="125"/>
      <c r="B77" s="126"/>
      <c r="C77" s="126"/>
      <c r="D77" s="126"/>
      <c r="E77" s="41"/>
    </row>
    <row r="78" spans="1:5" s="40" customFormat="1" ht="15" customHeight="1">
      <c r="A78" s="125"/>
      <c r="B78" s="126"/>
      <c r="C78" s="126"/>
      <c r="D78" s="126"/>
      <c r="E78" s="41"/>
    </row>
    <row r="79" spans="1:5" s="40" customFormat="1" ht="15" customHeight="1">
      <c r="A79" s="125"/>
      <c r="B79" s="126"/>
      <c r="C79" s="126"/>
      <c r="D79" s="126"/>
      <c r="E79" s="41"/>
    </row>
    <row r="80" spans="1:5" s="40" customFormat="1" ht="15" customHeight="1">
      <c r="A80" s="125"/>
      <c r="B80" s="126"/>
      <c r="C80" s="126"/>
      <c r="D80" s="126"/>
      <c r="E80" s="41"/>
    </row>
    <row r="81" spans="1:5" s="40" customFormat="1" ht="15" customHeight="1">
      <c r="A81" s="125"/>
      <c r="B81" s="126"/>
      <c r="C81" s="126"/>
      <c r="D81" s="126"/>
      <c r="E81" s="41"/>
    </row>
    <row r="82" spans="1:5" s="40" customFormat="1" ht="15" customHeight="1">
      <c r="A82" s="125"/>
      <c r="B82" s="126"/>
      <c r="C82" s="126"/>
      <c r="D82" s="126"/>
      <c r="E82" s="41"/>
    </row>
    <row r="83" spans="1:5" s="40" customFormat="1" ht="15" customHeight="1">
      <c r="A83" s="125"/>
      <c r="B83" s="126"/>
      <c r="C83" s="126"/>
      <c r="D83" s="126"/>
      <c r="E83" s="41"/>
    </row>
    <row r="84" spans="1:5" s="40" customFormat="1" ht="15" customHeight="1">
      <c r="A84" s="125"/>
      <c r="B84" s="126"/>
      <c r="C84" s="126"/>
      <c r="D84" s="126"/>
      <c r="E84" s="41"/>
    </row>
    <row r="85" spans="1:5" s="40" customFormat="1" ht="15" customHeight="1">
      <c r="A85" s="125"/>
      <c r="B85" s="126"/>
      <c r="C85" s="126"/>
      <c r="D85" s="126"/>
      <c r="E85" s="41"/>
    </row>
    <row r="86" spans="1:5" s="40" customFormat="1" ht="15" customHeight="1">
      <c r="A86" s="125"/>
      <c r="B86" s="126"/>
      <c r="C86" s="126"/>
      <c r="D86" s="126"/>
      <c r="E86" s="41"/>
    </row>
    <row r="87" spans="1:5" s="40" customFormat="1" ht="15" customHeight="1">
      <c r="A87" s="125"/>
      <c r="B87" s="126"/>
      <c r="C87" s="126"/>
      <c r="D87" s="126"/>
      <c r="E87" s="41"/>
    </row>
    <row r="88" spans="1:5" s="40" customFormat="1" ht="15" customHeight="1">
      <c r="A88" s="125"/>
      <c r="B88" s="126"/>
      <c r="C88" s="126"/>
      <c r="D88" s="126"/>
      <c r="E88" s="41"/>
    </row>
    <row r="89" spans="1:5" s="40" customFormat="1" ht="15" customHeight="1">
      <c r="A89" s="125"/>
      <c r="B89" s="126"/>
      <c r="C89" s="123"/>
      <c r="D89" s="123"/>
      <c r="E89" s="41"/>
    </row>
    <row r="90" spans="1:5" s="40" customFormat="1" ht="15" customHeight="1">
      <c r="A90" s="125"/>
      <c r="B90" s="126"/>
      <c r="C90" s="123"/>
      <c r="D90" s="123"/>
      <c r="E90" s="41"/>
    </row>
    <row r="91" spans="1:5" s="40" customFormat="1" ht="15" customHeight="1">
      <c r="A91" s="125"/>
      <c r="B91" s="126"/>
      <c r="C91" s="123"/>
      <c r="D91" s="123"/>
      <c r="E91" s="41"/>
    </row>
    <row r="92" spans="1:5" s="40" customFormat="1" ht="15" customHeight="1">
      <c r="A92" s="125"/>
      <c r="B92" s="123"/>
      <c r="C92" s="123"/>
      <c r="D92" s="123"/>
      <c r="E92" s="41"/>
    </row>
    <row r="93" spans="1:5" s="40" customFormat="1" ht="15" customHeight="1">
      <c r="A93" s="125"/>
      <c r="B93" s="123"/>
      <c r="C93" s="123"/>
      <c r="D93" s="123"/>
      <c r="E93" s="41"/>
    </row>
    <row r="94" spans="1:5" s="40" customFormat="1" ht="15" customHeight="1">
      <c r="A94" s="125"/>
      <c r="B94" s="123"/>
      <c r="C94" s="123"/>
      <c r="D94" s="123"/>
      <c r="E94" s="41"/>
    </row>
    <row r="95" spans="1:5" s="40" customFormat="1" ht="15" customHeight="1">
      <c r="A95" s="125"/>
      <c r="B95" s="123"/>
      <c r="C95" s="123"/>
      <c r="D95" s="123"/>
      <c r="E95" s="41"/>
    </row>
    <row r="96" spans="1:5" s="40" customFormat="1" ht="15" customHeight="1">
      <c r="A96" s="125"/>
      <c r="B96" s="123"/>
      <c r="C96" s="123"/>
      <c r="D96" s="123"/>
      <c r="E96" s="41"/>
    </row>
    <row r="97" spans="1:5" s="40" customFormat="1" ht="15" customHeight="1">
      <c r="A97" s="125"/>
      <c r="B97" s="123"/>
      <c r="C97" s="123"/>
      <c r="D97" s="123"/>
      <c r="E97" s="41"/>
    </row>
    <row r="98" spans="1:5" s="40" customFormat="1" ht="15" customHeight="1">
      <c r="A98" s="125"/>
      <c r="B98" s="123"/>
      <c r="C98" s="123"/>
      <c r="D98" s="123"/>
      <c r="E98" s="41"/>
    </row>
    <row r="99" spans="1:5" s="40" customFormat="1" ht="15" customHeight="1">
      <c r="A99" s="125"/>
      <c r="B99" s="123"/>
      <c r="C99" s="123"/>
      <c r="D99" s="123"/>
      <c r="E99" s="41"/>
    </row>
    <row r="100" spans="1:5" s="40" customFormat="1" ht="15" customHeight="1">
      <c r="A100" s="125"/>
      <c r="B100" s="123"/>
      <c r="C100" s="123"/>
      <c r="D100" s="123"/>
      <c r="E100" s="41"/>
    </row>
    <row r="101" spans="1:5" s="40" customFormat="1" ht="15" customHeight="1">
      <c r="A101" s="125"/>
      <c r="B101" s="123"/>
      <c r="C101" s="123"/>
      <c r="D101" s="123"/>
      <c r="E101" s="41"/>
    </row>
    <row r="102" spans="1:5" s="40" customFormat="1" ht="15" customHeight="1">
      <c r="A102" s="125"/>
      <c r="B102" s="123"/>
      <c r="C102" s="123"/>
      <c r="D102" s="123"/>
      <c r="E102" s="41"/>
    </row>
    <row r="103" spans="1:5" s="40" customFormat="1" ht="15" customHeight="1">
      <c r="A103" s="125"/>
      <c r="B103" s="123"/>
      <c r="C103" s="123"/>
      <c r="D103" s="123"/>
      <c r="E103" s="41"/>
    </row>
    <row r="104" spans="1:5" s="40" customFormat="1" ht="15" customHeight="1">
      <c r="A104" s="125"/>
      <c r="B104" s="123"/>
      <c r="C104" s="123"/>
      <c r="D104" s="123"/>
      <c r="E104" s="41"/>
    </row>
    <row r="105" spans="1:5" s="40" customFormat="1" ht="15" customHeight="1">
      <c r="A105" s="125"/>
      <c r="B105" s="123"/>
      <c r="C105" s="123"/>
      <c r="D105" s="123"/>
      <c r="E105" s="41"/>
    </row>
    <row r="106" spans="1:5" s="40" customFormat="1" ht="15" customHeight="1">
      <c r="A106" s="125"/>
      <c r="B106" s="123"/>
      <c r="C106" s="123"/>
      <c r="D106" s="123"/>
      <c r="E106" s="41"/>
    </row>
    <row r="107" spans="1:5" s="40" customFormat="1" ht="15" customHeight="1">
      <c r="A107" s="125"/>
      <c r="B107" s="123"/>
      <c r="C107" s="123"/>
      <c r="D107" s="123"/>
      <c r="E107" s="41"/>
    </row>
    <row r="108" spans="1:5" s="40" customFormat="1" ht="15" customHeight="1">
      <c r="A108" s="125"/>
      <c r="B108" s="123"/>
      <c r="C108" s="123"/>
      <c r="D108" s="123"/>
      <c r="E108" s="41"/>
    </row>
    <row r="109" spans="1:5" s="40" customFormat="1" ht="15" customHeight="1">
      <c r="A109" s="125"/>
      <c r="B109" s="123"/>
      <c r="C109" s="123"/>
      <c r="D109" s="123"/>
      <c r="E109" s="41"/>
    </row>
    <row r="110" spans="1:5" s="40" customFormat="1" ht="15" customHeight="1">
      <c r="A110" s="125"/>
      <c r="B110" s="123"/>
      <c r="C110" s="123"/>
      <c r="D110" s="123"/>
      <c r="E110" s="41"/>
    </row>
    <row r="111" spans="1:5" s="40" customFormat="1" ht="15" customHeight="1">
      <c r="A111" s="125"/>
      <c r="B111" s="123"/>
      <c r="C111" s="123"/>
      <c r="D111" s="123"/>
      <c r="E111" s="41"/>
    </row>
    <row r="112" spans="1:5" s="40" customFormat="1" ht="15" customHeight="1">
      <c r="A112" s="125"/>
      <c r="B112" s="123"/>
      <c r="C112" s="123"/>
      <c r="D112" s="123"/>
      <c r="E112" s="41"/>
    </row>
    <row r="113" spans="1:5" s="40" customFormat="1" ht="15" customHeight="1">
      <c r="A113" s="125"/>
      <c r="B113" s="123"/>
      <c r="C113" s="123"/>
      <c r="D113" s="123"/>
      <c r="E113" s="41"/>
    </row>
    <row r="114" spans="1:5" s="40" customFormat="1" ht="15" customHeight="1">
      <c r="A114" s="125"/>
      <c r="B114" s="123"/>
      <c r="C114" s="123"/>
      <c r="D114" s="123"/>
      <c r="E114" s="41"/>
    </row>
    <row r="115" spans="1:5" s="40" customFormat="1" ht="15" customHeight="1">
      <c r="A115" s="125"/>
      <c r="B115" s="123"/>
      <c r="C115" s="123"/>
      <c r="D115" s="123"/>
      <c r="E115" s="41"/>
    </row>
    <row r="116" spans="1:5" s="40" customFormat="1" ht="15" customHeight="1">
      <c r="A116" s="125"/>
      <c r="B116" s="123"/>
      <c r="C116" s="123"/>
      <c r="D116" s="123"/>
      <c r="E116" s="41"/>
    </row>
    <row r="117" spans="1:5" s="40" customFormat="1" ht="15" customHeight="1">
      <c r="A117" s="125"/>
      <c r="B117" s="123"/>
      <c r="C117" s="123"/>
      <c r="D117" s="123"/>
      <c r="E117" s="41"/>
    </row>
    <row r="118" spans="1:5" s="40" customFormat="1" ht="15" customHeight="1">
      <c r="A118" s="125"/>
      <c r="B118" s="123"/>
      <c r="C118" s="123"/>
      <c r="D118" s="123"/>
      <c r="E118" s="41"/>
    </row>
    <row r="119" spans="1:5" s="40" customFormat="1" ht="15" customHeight="1">
      <c r="A119" s="125"/>
      <c r="B119" s="123"/>
      <c r="C119" s="123"/>
      <c r="D119" s="123"/>
      <c r="E119" s="41"/>
    </row>
    <row r="120" spans="1:5" s="40" customFormat="1" ht="15" customHeight="1">
      <c r="A120" s="125"/>
      <c r="B120" s="123"/>
      <c r="C120" s="123"/>
      <c r="D120" s="123"/>
      <c r="E120" s="41"/>
    </row>
    <row r="121" spans="1:5" s="40" customFormat="1" ht="15" customHeight="1">
      <c r="A121" s="124"/>
      <c r="B121" s="123"/>
      <c r="C121" s="123"/>
      <c r="D121" s="123"/>
      <c r="E121" s="41"/>
    </row>
    <row r="122" spans="1:5" s="40" customFormat="1" ht="15" customHeight="1">
      <c r="A122" s="124"/>
      <c r="B122" s="123"/>
      <c r="C122" s="123"/>
      <c r="D122" s="123"/>
      <c r="E122" s="41"/>
    </row>
    <row r="123" spans="1:5" s="40" customFormat="1" ht="15" customHeight="1">
      <c r="A123" s="124"/>
      <c r="B123" s="123"/>
      <c r="C123" s="123"/>
      <c r="D123" s="123"/>
      <c r="E123" s="41"/>
    </row>
    <row r="124" spans="1:5" s="40" customFormat="1" ht="15" customHeight="1">
      <c r="A124" s="124"/>
      <c r="B124" s="123"/>
      <c r="C124" s="123"/>
      <c r="D124" s="123"/>
      <c r="E124" s="41"/>
    </row>
    <row r="125" spans="1:5" s="40" customFormat="1" ht="15" customHeight="1">
      <c r="A125" s="124"/>
      <c r="B125" s="123"/>
      <c r="C125" s="123"/>
      <c r="D125" s="123"/>
      <c r="E125" s="41"/>
    </row>
    <row r="126" spans="1:5" s="40" customFormat="1" ht="15" customHeight="1">
      <c r="A126" s="124"/>
      <c r="B126" s="123"/>
      <c r="C126" s="123"/>
      <c r="D126" s="123"/>
      <c r="E126" s="41"/>
    </row>
    <row r="127" spans="1:5" s="40" customFormat="1" ht="15" customHeight="1">
      <c r="A127" s="124"/>
      <c r="B127" s="123"/>
      <c r="C127" s="123"/>
      <c r="D127" s="123"/>
      <c r="E127" s="41"/>
    </row>
    <row r="128" ht="15" customHeight="1">
      <c r="A128" s="122"/>
    </row>
    <row r="129" s="64" customFormat="1" ht="15" customHeight="1">
      <c r="A129" s="122"/>
    </row>
    <row r="130" s="64" customFormat="1" ht="15" customHeight="1">
      <c r="A130" s="122"/>
    </row>
    <row r="131" s="64" customFormat="1" ht="15" customHeight="1">
      <c r="A131" s="122"/>
    </row>
    <row r="132" s="64" customFormat="1" ht="15" customHeight="1">
      <c r="A132" s="122"/>
    </row>
    <row r="133" s="64" customFormat="1" ht="15" customHeight="1">
      <c r="A133" s="122"/>
    </row>
    <row r="134" s="64" customFormat="1" ht="15" customHeight="1">
      <c r="A134" s="122"/>
    </row>
    <row r="135" s="64" customFormat="1" ht="15" customHeight="1">
      <c r="A135" s="122"/>
    </row>
    <row r="136" s="64" customFormat="1" ht="15" customHeight="1">
      <c r="A136" s="122"/>
    </row>
    <row r="137" s="64" customFormat="1" ht="15" customHeight="1">
      <c r="A137" s="122"/>
    </row>
    <row r="138" s="64" customFormat="1" ht="15" customHeight="1">
      <c r="A138" s="122"/>
    </row>
    <row r="139" s="64" customFormat="1" ht="15" customHeight="1">
      <c r="A139" s="122"/>
    </row>
    <row r="140" s="64" customFormat="1" ht="15" customHeight="1">
      <c r="A140" s="122"/>
    </row>
    <row r="141" s="64" customFormat="1" ht="15" customHeight="1">
      <c r="A141" s="122"/>
    </row>
    <row r="142" s="64" customFormat="1" ht="15" customHeight="1">
      <c r="A142" s="122"/>
    </row>
    <row r="143" s="64" customFormat="1" ht="15" customHeight="1">
      <c r="A143" s="122"/>
    </row>
    <row r="144" s="64" customFormat="1" ht="15" customHeight="1">
      <c r="A144" s="122"/>
    </row>
    <row r="145" s="64" customFormat="1" ht="15" customHeight="1">
      <c r="A145" s="122"/>
    </row>
    <row r="146" s="64" customFormat="1" ht="15" customHeight="1">
      <c r="A146" s="122"/>
    </row>
    <row r="147" s="64" customFormat="1" ht="15" customHeight="1">
      <c r="A147" s="122"/>
    </row>
    <row r="148" s="64" customFormat="1" ht="15" customHeight="1">
      <c r="A148" s="122"/>
    </row>
    <row r="149" s="64" customFormat="1" ht="15" customHeight="1">
      <c r="A149" s="122"/>
    </row>
    <row r="150" s="64" customFormat="1" ht="15" customHeight="1">
      <c r="A150" s="122"/>
    </row>
    <row r="151" s="64" customFormat="1" ht="15" customHeight="1">
      <c r="A151" s="122"/>
    </row>
    <row r="152" s="64" customFormat="1" ht="15" customHeight="1">
      <c r="A152" s="122"/>
    </row>
    <row r="153" s="64" customFormat="1" ht="15" customHeight="1">
      <c r="A153" s="122"/>
    </row>
    <row r="154" s="64" customFormat="1" ht="15" customHeight="1">
      <c r="A154" s="122"/>
    </row>
    <row r="155" s="64" customFormat="1" ht="15" customHeight="1">
      <c r="A155" s="122"/>
    </row>
    <row r="156" s="64" customFormat="1" ht="15" customHeight="1">
      <c r="A156" s="122"/>
    </row>
    <row r="157" s="64" customFormat="1" ht="15" customHeight="1">
      <c r="A157" s="122"/>
    </row>
    <row r="158" s="64" customFormat="1" ht="15" customHeight="1">
      <c r="A158" s="122"/>
    </row>
    <row r="159" s="64" customFormat="1" ht="15" customHeight="1">
      <c r="A159" s="122"/>
    </row>
    <row r="160" s="64" customFormat="1" ht="15" customHeight="1">
      <c r="A160" s="122"/>
    </row>
    <row r="161" s="64" customFormat="1" ht="15" customHeight="1">
      <c r="A161" s="122"/>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166" customWidth="1"/>
    <col min="2" max="6" width="18.7109375" style="167" customWidth="1"/>
    <col min="7" max="16384" width="15.7109375" style="166" customWidth="1"/>
  </cols>
  <sheetData>
    <row r="1" spans="1:6" s="203" customFormat="1" ht="30" customHeight="1">
      <c r="A1" s="206" t="s">
        <v>0</v>
      </c>
      <c r="B1" s="205"/>
      <c r="C1" s="205"/>
      <c r="D1" s="205"/>
      <c r="E1" s="205"/>
      <c r="F1" s="204"/>
    </row>
    <row r="2" spans="1:6" s="199" customFormat="1" ht="15" customHeight="1">
      <c r="A2" s="202"/>
      <c r="B2" s="201"/>
      <c r="C2" s="201"/>
      <c r="D2" s="201"/>
      <c r="E2" s="201"/>
      <c r="F2" s="200"/>
    </row>
    <row r="3" spans="1:6" ht="15" customHeight="1">
      <c r="A3" s="198" t="s">
        <v>157</v>
      </c>
      <c r="B3" s="197"/>
      <c r="C3" s="197"/>
      <c r="D3" s="197"/>
      <c r="E3" s="197"/>
      <c r="F3" s="196"/>
    </row>
    <row r="4" spans="1:6" ht="15" customHeight="1">
      <c r="A4" s="198" t="s">
        <v>184</v>
      </c>
      <c r="B4" s="197"/>
      <c r="C4" s="197"/>
      <c r="D4" s="197"/>
      <c r="E4" s="197"/>
      <c r="F4" s="196"/>
    </row>
    <row r="5" spans="1:6" s="1" customFormat="1" ht="15" customHeight="1">
      <c r="A5" s="195"/>
      <c r="B5" s="191"/>
      <c r="C5" s="191"/>
      <c r="D5" s="191"/>
      <c r="E5" s="191"/>
      <c r="F5" s="191"/>
    </row>
    <row r="6" spans="2:6" s="1" customFormat="1" ht="30" customHeight="1">
      <c r="B6" s="194" t="s">
        <v>1</v>
      </c>
      <c r="C6" s="194" t="s">
        <v>2</v>
      </c>
      <c r="D6" s="194" t="s">
        <v>3</v>
      </c>
      <c r="E6" s="194" t="s">
        <v>98</v>
      </c>
      <c r="F6" s="193" t="s">
        <v>4</v>
      </c>
    </row>
    <row r="7" spans="1:6" s="188" customFormat="1" ht="15" customHeight="1">
      <c r="A7" s="192" t="s">
        <v>156</v>
      </c>
      <c r="B7" s="191"/>
      <c r="C7" s="191"/>
      <c r="D7" s="191"/>
      <c r="E7" s="191"/>
      <c r="F7" s="191"/>
    </row>
    <row r="8" spans="1:6" s="1" customFormat="1" ht="15" customHeight="1">
      <c r="A8" s="179" t="s">
        <v>155</v>
      </c>
      <c r="B8" s="190"/>
      <c r="C8" s="190"/>
      <c r="D8" s="190"/>
      <c r="E8" s="190"/>
      <c r="F8" s="190"/>
    </row>
    <row r="9" spans="1:6" s="188" customFormat="1" ht="15" customHeight="1">
      <c r="A9" s="176" t="s">
        <v>151</v>
      </c>
      <c r="B9" s="189">
        <v>1911879</v>
      </c>
      <c r="C9" s="189">
        <f>-'[1]4Q14 Trial Balance @ 1-29-15 '!C207</f>
        <v>-3409</v>
      </c>
      <c r="D9" s="189">
        <f>-'[1]4Q14 Trial Balance @ 1-29-15 '!C204</f>
        <v>-324</v>
      </c>
      <c r="E9" s="127">
        <v>0</v>
      </c>
      <c r="F9" s="189">
        <f>SUM(B9:E9)</f>
        <v>1908146</v>
      </c>
    </row>
    <row r="10" spans="1:6" s="1" customFormat="1" ht="15" customHeight="1">
      <c r="A10" s="176" t="s">
        <v>150</v>
      </c>
      <c r="B10" s="173">
        <v>660118</v>
      </c>
      <c r="C10" s="173">
        <f>-'[1]4Q14 Trial Balance @ 1-29-15 '!C208</f>
        <v>-1174</v>
      </c>
      <c r="D10" s="173">
        <f>-'[1]4Q14 Trial Balance @ 1-29-15 '!C205</f>
        <v>-88</v>
      </c>
      <c r="E10" s="127">
        <v>0</v>
      </c>
      <c r="F10" s="175">
        <f>SUM(B10:E10)</f>
        <v>658856</v>
      </c>
    </row>
    <row r="11" spans="1:6" s="1" customFormat="1" ht="15" customHeight="1">
      <c r="A11" s="176" t="s">
        <v>149</v>
      </c>
      <c r="B11" s="173">
        <v>6380</v>
      </c>
      <c r="C11" s="173">
        <f>-'[1]4Q14 Trial Balance @ 1-29-15 '!C209</f>
        <v>-45</v>
      </c>
      <c r="D11" s="172">
        <v>0</v>
      </c>
      <c r="E11" s="127">
        <v>0</v>
      </c>
      <c r="F11" s="171">
        <f>SUM(B11:E11)</f>
        <v>6335</v>
      </c>
    </row>
    <row r="12" spans="1:6" s="25" customFormat="1" ht="15" customHeight="1" thickBot="1">
      <c r="A12" s="170" t="s">
        <v>148</v>
      </c>
      <c r="B12" s="184">
        <f>SUM(B9:B11)</f>
        <v>2578377</v>
      </c>
      <c r="C12" s="184">
        <f>SUM(C9:C11)</f>
        <v>-4628</v>
      </c>
      <c r="D12" s="184">
        <f>SUM(D9:D11)</f>
        <v>-412</v>
      </c>
      <c r="E12" s="186">
        <f>SUM(E9:E11)</f>
        <v>0</v>
      </c>
      <c r="F12" s="222">
        <f>SUM(F9:F11)</f>
        <v>2573337</v>
      </c>
    </row>
    <row r="13" spans="1:6" s="25" customFormat="1" ht="15" customHeight="1" thickTop="1">
      <c r="A13" s="176"/>
      <c r="B13" s="178"/>
      <c r="C13" s="178"/>
      <c r="D13" s="178"/>
      <c r="E13" s="178"/>
      <c r="F13" s="168"/>
    </row>
    <row r="14" spans="1:6" s="25" customFormat="1" ht="30" customHeight="1">
      <c r="A14" s="179" t="s">
        <v>187</v>
      </c>
      <c r="B14" s="178"/>
      <c r="C14" s="178"/>
      <c r="D14" s="178"/>
      <c r="E14" s="178"/>
      <c r="F14" s="177"/>
    </row>
    <row r="15" spans="1:6" s="25" customFormat="1" ht="15" customHeight="1">
      <c r="A15" s="176" t="s">
        <v>151</v>
      </c>
      <c r="B15" s="221">
        <f>-'[1]4Q14 Trial Balance @ 1-29-15 '!E68</f>
        <v>4005840</v>
      </c>
      <c r="C15" s="127">
        <v>0</v>
      </c>
      <c r="D15" s="127">
        <v>0</v>
      </c>
      <c r="E15" s="127">
        <v>0</v>
      </c>
      <c r="F15" s="175">
        <f>SUM(B15:E15)</f>
        <v>4005840</v>
      </c>
    </row>
    <row r="16" spans="1:6" s="25" customFormat="1" ht="15" customHeight="1">
      <c r="A16" s="176" t="s">
        <v>154</v>
      </c>
      <c r="B16" s="221">
        <f>-'[1]4Q14 Trial Balance @ 1-29-15 '!E69</f>
        <v>1398752.48</v>
      </c>
      <c r="C16" s="127">
        <v>0</v>
      </c>
      <c r="D16" s="127">
        <v>0</v>
      </c>
      <c r="E16" s="127">
        <v>0</v>
      </c>
      <c r="F16" s="175">
        <f>SUM(B16:E16)</f>
        <v>1398752.48</v>
      </c>
    </row>
    <row r="17" spans="1:6" s="25" customFormat="1" ht="15" customHeight="1">
      <c r="A17" s="176" t="s">
        <v>153</v>
      </c>
      <c r="B17" s="221">
        <f>-'[1]4Q14 Trial Balance @ 1-29-15 '!E70</f>
        <v>14637.1</v>
      </c>
      <c r="C17" s="127">
        <v>0</v>
      </c>
      <c r="D17" s="127">
        <v>0</v>
      </c>
      <c r="E17" s="127">
        <v>0</v>
      </c>
      <c r="F17" s="175">
        <f>SUM(B17:E17)</f>
        <v>14637.1</v>
      </c>
    </row>
    <row r="18" spans="1:6" s="25" customFormat="1" ht="15" customHeight="1" thickBot="1">
      <c r="A18" s="170" t="s">
        <v>148</v>
      </c>
      <c r="B18" s="223">
        <f>SUM(B15:B17)-1</f>
        <v>5419228.58</v>
      </c>
      <c r="C18" s="186">
        <f>SUM(C15:C17)</f>
        <v>0</v>
      </c>
      <c r="D18" s="186">
        <f>SUM(D15:D17)</f>
        <v>0</v>
      </c>
      <c r="E18" s="186">
        <f>SUM(E15:E17)</f>
        <v>0</v>
      </c>
      <c r="F18" s="222">
        <f>SUM(F15:F17)-1</f>
        <v>5419228.58</v>
      </c>
    </row>
    <row r="19" spans="1:6" s="25" customFormat="1" ht="15" customHeight="1" thickTop="1">
      <c r="A19" s="176"/>
      <c r="B19" s="178"/>
      <c r="C19" s="178"/>
      <c r="D19" s="178"/>
      <c r="E19" s="178"/>
      <c r="F19" s="168"/>
    </row>
    <row r="20" spans="1:6" s="25" customFormat="1" ht="30" customHeight="1">
      <c r="A20" s="179" t="s">
        <v>191</v>
      </c>
      <c r="B20" s="185"/>
      <c r="C20" s="185"/>
      <c r="D20" s="185"/>
      <c r="E20" s="185"/>
      <c r="F20" s="177"/>
    </row>
    <row r="21" spans="1:6" s="25" customFormat="1" ht="15" customHeight="1">
      <c r="A21" s="176" t="s">
        <v>151</v>
      </c>
      <c r="B21" s="173">
        <v>3868134.47</v>
      </c>
      <c r="C21" s="173">
        <v>234783.76</v>
      </c>
      <c r="D21" s="172">
        <v>0</v>
      </c>
      <c r="E21" s="172">
        <v>0</v>
      </c>
      <c r="F21" s="175">
        <f>SUM(B21:E21)</f>
        <v>4102918.2300000004</v>
      </c>
    </row>
    <row r="22" spans="1:6" s="25" customFormat="1" ht="15" customHeight="1">
      <c r="A22" s="176" t="s">
        <v>150</v>
      </c>
      <c r="B22" s="173">
        <v>1352212.32</v>
      </c>
      <c r="C22" s="173">
        <v>75608.03</v>
      </c>
      <c r="D22" s="172">
        <v>0</v>
      </c>
      <c r="E22" s="172">
        <v>0</v>
      </c>
      <c r="F22" s="175">
        <f>SUM(B22:E22)</f>
        <v>1427820.35</v>
      </c>
    </row>
    <row r="23" spans="1:6" s="25" customFormat="1" ht="15" customHeight="1">
      <c r="A23" s="176" t="s">
        <v>149</v>
      </c>
      <c r="B23" s="173">
        <v>14547.39</v>
      </c>
      <c r="C23" s="173">
        <v>833.23</v>
      </c>
      <c r="D23" s="172">
        <v>0</v>
      </c>
      <c r="E23" s="172">
        <v>0</v>
      </c>
      <c r="F23" s="171">
        <f>SUM(B23:E23)-1</f>
        <v>15379.619999999999</v>
      </c>
    </row>
    <row r="24" spans="1:6" s="25" customFormat="1" ht="15" customHeight="1" thickBot="1">
      <c r="A24" s="170" t="s">
        <v>148</v>
      </c>
      <c r="B24" s="184">
        <f>SUM(B21:B23)-1</f>
        <v>5234893.18</v>
      </c>
      <c r="C24" s="184">
        <f>SUM(C21:C23)</f>
        <v>311225.02</v>
      </c>
      <c r="D24" s="183">
        <f>SUM(D21:D23)</f>
        <v>0</v>
      </c>
      <c r="E24" s="183">
        <f>SUM(E21:E23)</f>
        <v>0</v>
      </c>
      <c r="F24" s="182">
        <f>SUM(F21:F23)</f>
        <v>5546118.2</v>
      </c>
    </row>
    <row r="25" spans="1:6" s="180" customFormat="1" ht="15" customHeight="1" thickTop="1">
      <c r="A25" s="181"/>
      <c r="B25" s="178"/>
      <c r="C25" s="178"/>
      <c r="D25" s="178"/>
      <c r="E25" s="178"/>
      <c r="F25" s="177"/>
    </row>
    <row r="26" spans="1:6" s="25" customFormat="1" ht="15" customHeight="1">
      <c r="A26" s="179" t="s">
        <v>152</v>
      </c>
      <c r="B26" s="178"/>
      <c r="C26" s="178"/>
      <c r="D26" s="178"/>
      <c r="E26" s="178"/>
      <c r="F26" s="177"/>
    </row>
    <row r="27" spans="1:6" s="25" customFormat="1" ht="15" customHeight="1">
      <c r="A27" s="176" t="s">
        <v>151</v>
      </c>
      <c r="B27" s="173">
        <f aca="true" t="shared" si="0" ref="B27:E29">B9-(B15-B21)</f>
        <v>1774173.4700000002</v>
      </c>
      <c r="C27" s="173">
        <f t="shared" si="0"/>
        <v>231374.76</v>
      </c>
      <c r="D27" s="173">
        <f t="shared" si="0"/>
        <v>-324</v>
      </c>
      <c r="E27" s="172">
        <f t="shared" si="0"/>
        <v>0</v>
      </c>
      <c r="F27" s="175">
        <f>SUM(B27:E27)</f>
        <v>2005224.2300000002</v>
      </c>
    </row>
    <row r="28" spans="1:6" s="25" customFormat="1" ht="15" customHeight="1">
      <c r="A28" s="176" t="s">
        <v>150</v>
      </c>
      <c r="B28" s="173">
        <f t="shared" si="0"/>
        <v>613577.8400000001</v>
      </c>
      <c r="C28" s="173">
        <f t="shared" si="0"/>
        <v>74434.03</v>
      </c>
      <c r="D28" s="173">
        <f t="shared" si="0"/>
        <v>-88</v>
      </c>
      <c r="E28" s="172">
        <f t="shared" si="0"/>
        <v>0</v>
      </c>
      <c r="F28" s="175">
        <f>SUM(B28:E28)</f>
        <v>687923.8700000001</v>
      </c>
    </row>
    <row r="29" spans="1:6" s="25" customFormat="1" ht="15" customHeight="1">
      <c r="A29" s="174" t="s">
        <v>149</v>
      </c>
      <c r="B29" s="173">
        <f t="shared" si="0"/>
        <v>6290.289999999999</v>
      </c>
      <c r="C29" s="173">
        <f t="shared" si="0"/>
        <v>788.23</v>
      </c>
      <c r="D29" s="172">
        <f t="shared" si="0"/>
        <v>0</v>
      </c>
      <c r="E29" s="172">
        <f t="shared" si="0"/>
        <v>0</v>
      </c>
      <c r="F29" s="171">
        <f>SUM(B29:E29)-1</f>
        <v>7077.519999999999</v>
      </c>
    </row>
    <row r="30" spans="1:6" s="25" customFormat="1" ht="15" customHeight="1" thickBot="1">
      <c r="A30" s="170" t="s">
        <v>148</v>
      </c>
      <c r="B30" s="169">
        <f>SUM(B27:B29)-1</f>
        <v>2394040.6000000006</v>
      </c>
      <c r="C30" s="169">
        <f>SUM(C27:C29)</f>
        <v>306597.02</v>
      </c>
      <c r="D30" s="169">
        <f>SUM(D27:D29)</f>
        <v>-412</v>
      </c>
      <c r="E30" s="292">
        <f>SUM(E27:E29)</f>
        <v>0</v>
      </c>
      <c r="F30" s="169">
        <f>SUM(F27:F29)</f>
        <v>2700225.6200000006</v>
      </c>
    </row>
    <row r="31" spans="2:6" s="1" customFormat="1" ht="15" customHeight="1" thickTop="1">
      <c r="B31" s="168"/>
      <c r="C31" s="168"/>
      <c r="D31" s="168"/>
      <c r="E31" s="168"/>
      <c r="F31" s="168"/>
    </row>
    <row r="32" spans="1:6" s="1" customFormat="1" ht="15" customHeight="1">
      <c r="A32" s="349" t="s">
        <v>147</v>
      </c>
      <c r="B32" s="350"/>
      <c r="C32" s="350"/>
      <c r="D32" s="350"/>
      <c r="E32" s="349"/>
      <c r="F32" s="349"/>
    </row>
    <row r="33" spans="1:6" s="1" customFormat="1" ht="15" customHeight="1">
      <c r="A33" s="349"/>
      <c r="B33" s="350"/>
      <c r="C33" s="350"/>
      <c r="D33" s="350"/>
      <c r="E33" s="349"/>
      <c r="F33" s="349"/>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166" customWidth="1"/>
    <col min="2" max="6" width="18.7109375" style="167" customWidth="1"/>
    <col min="7" max="16384" width="15.7109375" style="166" customWidth="1"/>
  </cols>
  <sheetData>
    <row r="1" spans="1:6" s="203" customFormat="1" ht="30" customHeight="1">
      <c r="A1" s="206" t="s">
        <v>0</v>
      </c>
      <c r="B1" s="205"/>
      <c r="C1" s="205"/>
      <c r="D1" s="205"/>
      <c r="E1" s="205"/>
      <c r="F1" s="204"/>
    </row>
    <row r="2" spans="1:6" s="199" customFormat="1" ht="15" customHeight="1">
      <c r="A2" s="202"/>
      <c r="B2" s="201"/>
      <c r="C2" s="201"/>
      <c r="D2" s="201"/>
      <c r="E2" s="201"/>
      <c r="F2" s="200"/>
    </row>
    <row r="3" spans="1:6" ht="15" customHeight="1">
      <c r="A3" s="198" t="s">
        <v>157</v>
      </c>
      <c r="B3" s="197"/>
      <c r="C3" s="197"/>
      <c r="D3" s="197"/>
      <c r="E3" s="197"/>
      <c r="F3" s="196"/>
    </row>
    <row r="4" spans="1:6" ht="15" customHeight="1">
      <c r="A4" s="198" t="s">
        <v>185</v>
      </c>
      <c r="B4" s="197"/>
      <c r="C4" s="197"/>
      <c r="D4" s="197"/>
      <c r="E4" s="197"/>
      <c r="F4" s="196"/>
    </row>
    <row r="5" spans="1:6" s="1" customFormat="1" ht="15" customHeight="1">
      <c r="A5" s="195"/>
      <c r="B5" s="191"/>
      <c r="C5" s="191"/>
      <c r="D5" s="191"/>
      <c r="E5" s="191"/>
      <c r="F5" s="191"/>
    </row>
    <row r="6" spans="2:6" s="1" customFormat="1" ht="30" customHeight="1">
      <c r="B6" s="194" t="s">
        <v>1</v>
      </c>
      <c r="C6" s="194" t="s">
        <v>2</v>
      </c>
      <c r="D6" s="194" t="s">
        <v>3</v>
      </c>
      <c r="E6" s="194" t="s">
        <v>98</v>
      </c>
      <c r="F6" s="193" t="s">
        <v>4</v>
      </c>
    </row>
    <row r="7" spans="1:6" s="1" customFormat="1" ht="15" customHeight="1">
      <c r="A7" s="192" t="s">
        <v>156</v>
      </c>
      <c r="B7" s="191"/>
      <c r="C7" s="191"/>
      <c r="D7" s="191"/>
      <c r="E7" s="191"/>
      <c r="F7" s="191"/>
    </row>
    <row r="8" spans="1:6" s="1" customFormat="1" ht="15" customHeight="1">
      <c r="A8" s="179" t="s">
        <v>155</v>
      </c>
      <c r="B8" s="190"/>
      <c r="C8" s="190"/>
      <c r="D8" s="190"/>
      <c r="E8" s="190"/>
      <c r="F8" s="190"/>
    </row>
    <row r="9" spans="1:6" s="188" customFormat="1" ht="15" customHeight="1">
      <c r="A9" s="176" t="s">
        <v>151</v>
      </c>
      <c r="B9" s="189">
        <f>-'[1]4Q14 Trial Balance @ 1-29-15 '!E211</f>
        <v>8035757</v>
      </c>
      <c r="C9" s="189">
        <f>-'[1]4Q14 Trial Balance @ 1-29-15 '!E207</f>
        <v>-96285</v>
      </c>
      <c r="D9" s="189">
        <f>-'[1]4Q14 Trial Balance @ 1-29-15 '!E204</f>
        <v>-3440</v>
      </c>
      <c r="E9" s="127">
        <v>0</v>
      </c>
      <c r="F9" s="189">
        <f>SUM(B9:E9)</f>
        <v>7936032</v>
      </c>
    </row>
    <row r="10" spans="1:6" s="1" customFormat="1" ht="15" customHeight="1">
      <c r="A10" s="176" t="s">
        <v>150</v>
      </c>
      <c r="B10" s="173">
        <f>-'[1]4Q14 Trial Balance @ 1-29-15 '!E212</f>
        <v>2767090</v>
      </c>
      <c r="C10" s="173">
        <f>-'[1]4Q14 Trial Balance @ 1-29-15 '!E208</f>
        <v>-33979</v>
      </c>
      <c r="D10" s="173">
        <f>-'[1]4Q14 Trial Balance @ 1-29-15 '!E205</f>
        <v>-977</v>
      </c>
      <c r="E10" s="127">
        <v>0</v>
      </c>
      <c r="F10" s="175">
        <f>SUM(B10:E10)</f>
        <v>2732134</v>
      </c>
    </row>
    <row r="11" spans="1:6" s="1" customFormat="1" ht="15" customHeight="1">
      <c r="A11" s="176" t="s">
        <v>149</v>
      </c>
      <c r="B11" s="173">
        <f>-'[1]4Q14 Trial Balance @ 1-29-15 '!E213</f>
        <v>29318</v>
      </c>
      <c r="C11" s="173">
        <f>-'[1]4Q14 Trial Balance @ 1-29-15 '!E209</f>
        <v>-154</v>
      </c>
      <c r="D11" s="172">
        <v>0</v>
      </c>
      <c r="E11" s="127">
        <v>0</v>
      </c>
      <c r="F11" s="171">
        <f>SUM(B11:E11)</f>
        <v>29164</v>
      </c>
    </row>
    <row r="12" spans="1:6" s="25" customFormat="1" ht="15" customHeight="1" thickBot="1">
      <c r="A12" s="170" t="s">
        <v>148</v>
      </c>
      <c r="B12" s="184">
        <f>SUM(B9:B11)</f>
        <v>10832165</v>
      </c>
      <c r="C12" s="184">
        <f>SUM(C9:C11)</f>
        <v>-130418</v>
      </c>
      <c r="D12" s="184">
        <f>SUM(D9:D11)</f>
        <v>-4417</v>
      </c>
      <c r="E12" s="186">
        <f>SUM(E9:E11)</f>
        <v>0</v>
      </c>
      <c r="F12" s="222">
        <f>SUM(F9:F11)</f>
        <v>10697330</v>
      </c>
    </row>
    <row r="13" spans="1:6" s="25" customFormat="1" ht="15" customHeight="1" thickTop="1">
      <c r="A13" s="176"/>
      <c r="B13" s="178"/>
      <c r="C13" s="178"/>
      <c r="D13" s="178"/>
      <c r="E13" s="178"/>
      <c r="F13" s="168"/>
    </row>
    <row r="14" spans="1:6" s="25" customFormat="1" ht="30" customHeight="1">
      <c r="A14" s="179" t="s">
        <v>187</v>
      </c>
      <c r="B14" s="178"/>
      <c r="C14" s="178"/>
      <c r="D14" s="178"/>
      <c r="E14" s="178"/>
      <c r="F14" s="177"/>
    </row>
    <row r="15" spans="1:6" s="25" customFormat="1" ht="15" customHeight="1">
      <c r="A15" s="176" t="s">
        <v>151</v>
      </c>
      <c r="B15" s="221">
        <f>-'[1]4Q14 Trial Balance @ 1-29-15 '!E68</f>
        <v>4005840</v>
      </c>
      <c r="C15" s="127">
        <v>0</v>
      </c>
      <c r="D15" s="127">
        <v>0</v>
      </c>
      <c r="E15" s="127">
        <v>0</v>
      </c>
      <c r="F15" s="175">
        <f>SUM(B15:E15)</f>
        <v>4005840</v>
      </c>
    </row>
    <row r="16" spans="1:6" s="25" customFormat="1" ht="15" customHeight="1">
      <c r="A16" s="176" t="s">
        <v>154</v>
      </c>
      <c r="B16" s="221">
        <f>-'[1]4Q14 Trial Balance @ 1-29-15 '!E69</f>
        <v>1398752.48</v>
      </c>
      <c r="C16" s="127">
        <v>0</v>
      </c>
      <c r="D16" s="127">
        <v>0</v>
      </c>
      <c r="E16" s="127">
        <v>0</v>
      </c>
      <c r="F16" s="175">
        <f>SUM(B16:E16)</f>
        <v>1398752.48</v>
      </c>
    </row>
    <row r="17" spans="1:6" s="25" customFormat="1" ht="15" customHeight="1">
      <c r="A17" s="176" t="s">
        <v>153</v>
      </c>
      <c r="B17" s="221">
        <f>-'[1]4Q14 Trial Balance @ 1-29-15 '!E70</f>
        <v>14637.1</v>
      </c>
      <c r="C17" s="127">
        <v>0</v>
      </c>
      <c r="D17" s="127">
        <v>0</v>
      </c>
      <c r="E17" s="127">
        <v>0</v>
      </c>
      <c r="F17" s="175">
        <f>SUM(B17:E17)</f>
        <v>14637.1</v>
      </c>
    </row>
    <row r="18" spans="1:6" s="25" customFormat="1" ht="15" customHeight="1" thickBot="1">
      <c r="A18" s="170" t="s">
        <v>148</v>
      </c>
      <c r="B18" s="223">
        <f>SUM(B15:B17)-1</f>
        <v>5419228.58</v>
      </c>
      <c r="C18" s="186">
        <f>SUM(C15:C17)</f>
        <v>0</v>
      </c>
      <c r="D18" s="186">
        <f>SUM(D15:D17)</f>
        <v>0</v>
      </c>
      <c r="E18" s="186">
        <f>SUM(E15:E17)</f>
        <v>0</v>
      </c>
      <c r="F18" s="222">
        <f>SUM(F15:F17)-1</f>
        <v>5419228.58</v>
      </c>
    </row>
    <row r="19" spans="1:6" s="25" customFormat="1" ht="15" customHeight="1" thickTop="1">
      <c r="A19" s="176"/>
      <c r="B19" s="178"/>
      <c r="C19" s="178"/>
      <c r="D19" s="178"/>
      <c r="E19" s="178"/>
      <c r="F19" s="168"/>
    </row>
    <row r="20" spans="1:6" s="25" customFormat="1" ht="30" customHeight="1">
      <c r="A20" s="179" t="s">
        <v>162</v>
      </c>
      <c r="B20" s="185"/>
      <c r="C20" s="185"/>
      <c r="D20" s="185"/>
      <c r="E20" s="185"/>
      <c r="F20" s="177"/>
    </row>
    <row r="21" spans="1:6" s="25" customFormat="1" ht="15" customHeight="1">
      <c r="A21" s="176" t="s">
        <v>151</v>
      </c>
      <c r="B21" s="127">
        <v>0</v>
      </c>
      <c r="C21" s="221">
        <v>4085069.31</v>
      </c>
      <c r="D21" s="127">
        <v>0</v>
      </c>
      <c r="E21" s="127">
        <v>0</v>
      </c>
      <c r="F21" s="175">
        <f>SUM(B21:E21)</f>
        <v>4085069.31</v>
      </c>
    </row>
    <row r="22" spans="1:6" s="25" customFormat="1" ht="15" customHeight="1">
      <c r="A22" s="176" t="s">
        <v>150</v>
      </c>
      <c r="B22" s="127">
        <v>0</v>
      </c>
      <c r="C22" s="221">
        <v>1371534.06</v>
      </c>
      <c r="D22" s="127">
        <v>0</v>
      </c>
      <c r="E22" s="127">
        <v>0</v>
      </c>
      <c r="F22" s="175">
        <f>SUM(B22:E22)</f>
        <v>1371534.06</v>
      </c>
    </row>
    <row r="23" spans="1:6" s="25" customFormat="1" ht="15" customHeight="1">
      <c r="A23" s="176" t="s">
        <v>149</v>
      </c>
      <c r="B23" s="127">
        <v>0</v>
      </c>
      <c r="C23" s="221">
        <v>17586.29</v>
      </c>
      <c r="D23" s="127">
        <v>0</v>
      </c>
      <c r="E23" s="127">
        <v>0</v>
      </c>
      <c r="F23" s="175">
        <f>SUM(B23:E23)</f>
        <v>17586.29</v>
      </c>
    </row>
    <row r="24" spans="1:6" s="25" customFormat="1" ht="15" customHeight="1" thickBot="1">
      <c r="A24" s="170" t="s">
        <v>148</v>
      </c>
      <c r="B24" s="187">
        <f>SUM(B21:B23)</f>
        <v>0</v>
      </c>
      <c r="C24" s="223">
        <f>SUM(C21:C23)-1</f>
        <v>5474188.66</v>
      </c>
      <c r="D24" s="186">
        <f>SUM(D21:D23)</f>
        <v>0</v>
      </c>
      <c r="E24" s="186">
        <f>SUM(E21:E23)</f>
        <v>0</v>
      </c>
      <c r="F24" s="222">
        <f>SUM(F21:F23)-1</f>
        <v>5474188.66</v>
      </c>
    </row>
    <row r="25" spans="1:6" s="180" customFormat="1" ht="15" customHeight="1" thickTop="1">
      <c r="A25" s="181"/>
      <c r="B25" s="178"/>
      <c r="C25" s="178"/>
      <c r="D25" s="178"/>
      <c r="E25" s="178"/>
      <c r="F25" s="177"/>
    </row>
    <row r="26" spans="1:6" s="25" customFormat="1" ht="15" customHeight="1">
      <c r="A26" s="179" t="s">
        <v>152</v>
      </c>
      <c r="B26" s="178"/>
      <c r="C26" s="178"/>
      <c r="D26" s="178"/>
      <c r="E26" s="178"/>
      <c r="F26" s="177"/>
    </row>
    <row r="27" spans="1:6" s="25" customFormat="1" ht="15" customHeight="1">
      <c r="A27" s="176" t="s">
        <v>151</v>
      </c>
      <c r="B27" s="221">
        <f aca="true" t="shared" si="0" ref="B27:E29">B9-(B15-B21)</f>
        <v>4029917</v>
      </c>
      <c r="C27" s="173">
        <f t="shared" si="0"/>
        <v>3988784.31</v>
      </c>
      <c r="D27" s="173">
        <f t="shared" si="0"/>
        <v>-3440</v>
      </c>
      <c r="E27" s="127">
        <f t="shared" si="0"/>
        <v>0</v>
      </c>
      <c r="F27" s="173">
        <f>SUM(B27:E27)</f>
        <v>8015261.3100000005</v>
      </c>
    </row>
    <row r="28" spans="1:6" s="25" customFormat="1" ht="15" customHeight="1">
      <c r="A28" s="176" t="s">
        <v>150</v>
      </c>
      <c r="B28" s="221">
        <f t="shared" si="0"/>
        <v>1368337.52</v>
      </c>
      <c r="C28" s="173">
        <f t="shared" si="0"/>
        <v>1337555.06</v>
      </c>
      <c r="D28" s="173">
        <f t="shared" si="0"/>
        <v>-977</v>
      </c>
      <c r="E28" s="127">
        <f t="shared" si="0"/>
        <v>0</v>
      </c>
      <c r="F28" s="173">
        <f>SUM(B28:E28)</f>
        <v>2704915.58</v>
      </c>
    </row>
    <row r="29" spans="1:6" s="25" customFormat="1" ht="15" customHeight="1">
      <c r="A29" s="174" t="s">
        <v>149</v>
      </c>
      <c r="B29" s="175">
        <f t="shared" si="0"/>
        <v>14680.9</v>
      </c>
      <c r="C29" s="220">
        <f t="shared" si="0"/>
        <v>17432.29</v>
      </c>
      <c r="D29" s="127">
        <f t="shared" si="0"/>
        <v>0</v>
      </c>
      <c r="E29" s="127">
        <f t="shared" si="0"/>
        <v>0</v>
      </c>
      <c r="F29" s="220">
        <f>SUM(B29:E29)</f>
        <v>32113.190000000002</v>
      </c>
    </row>
    <row r="30" spans="1:6" s="25" customFormat="1" ht="15" customHeight="1" thickBot="1">
      <c r="A30" s="170" t="s">
        <v>148</v>
      </c>
      <c r="B30" s="169">
        <f>SUM(B27:B29)+1</f>
        <v>5412936.42</v>
      </c>
      <c r="C30" s="169">
        <f>SUM(C27:C29)-1</f>
        <v>5343770.66</v>
      </c>
      <c r="D30" s="169">
        <f>SUM(D27:D29)</f>
        <v>-4417</v>
      </c>
      <c r="E30" s="292">
        <f>SUM(E27:E29)</f>
        <v>0</v>
      </c>
      <c r="F30" s="169">
        <f>SUM(F27:F29)</f>
        <v>10752290.08</v>
      </c>
    </row>
    <row r="31" spans="1:6" s="25" customFormat="1" ht="15" customHeight="1" thickTop="1">
      <c r="A31" s="170"/>
      <c r="B31" s="14"/>
      <c r="C31" s="14"/>
      <c r="D31" s="14"/>
      <c r="E31" s="22"/>
      <c r="F31" s="14"/>
    </row>
    <row r="32" spans="1:6" s="215" customFormat="1" ht="19.5" customHeight="1">
      <c r="A32" s="351" t="s">
        <v>201</v>
      </c>
      <c r="B32" s="351"/>
      <c r="C32" s="351"/>
      <c r="D32" s="351"/>
      <c r="E32" s="351"/>
      <c r="F32" s="351"/>
    </row>
    <row r="33" spans="1:6" s="215" customFormat="1" ht="19.5" customHeight="1">
      <c r="A33" s="351"/>
      <c r="B33" s="351"/>
      <c r="C33" s="351"/>
      <c r="D33" s="351"/>
      <c r="E33" s="351"/>
      <c r="F33" s="351"/>
    </row>
    <row r="34" spans="1:6" s="215" customFormat="1" ht="19.5" customHeight="1">
      <c r="A34" s="351"/>
      <c r="B34" s="351"/>
      <c r="C34" s="351"/>
      <c r="D34" s="351"/>
      <c r="E34" s="351"/>
      <c r="F34" s="351"/>
    </row>
    <row r="35" spans="1:6" s="215" customFormat="1" ht="15" customHeight="1">
      <c r="A35" s="207"/>
      <c r="B35" s="352" t="s">
        <v>161</v>
      </c>
      <c r="C35" s="217"/>
      <c r="D35" s="219"/>
      <c r="E35" s="352" t="s">
        <v>161</v>
      </c>
      <c r="F35" s="217"/>
    </row>
    <row r="36" spans="1:6" s="215" customFormat="1" ht="15" customHeight="1">
      <c r="A36" s="218" t="s">
        <v>160</v>
      </c>
      <c r="B36" s="352"/>
      <c r="C36" s="216" t="s">
        <v>159</v>
      </c>
      <c r="D36" s="217" t="s">
        <v>160</v>
      </c>
      <c r="E36" s="352"/>
      <c r="F36" s="216" t="s">
        <v>159</v>
      </c>
    </row>
    <row r="37" spans="1:6" ht="15" customHeight="1">
      <c r="A37" s="214" t="s">
        <v>194</v>
      </c>
      <c r="B37" s="293">
        <v>813752</v>
      </c>
      <c r="C37" s="212">
        <f>B37+138025</f>
        <v>951777</v>
      </c>
      <c r="D37" s="213" t="s">
        <v>195</v>
      </c>
      <c r="E37" s="212">
        <v>826529.9099999999</v>
      </c>
      <c r="F37" s="212">
        <f>E37+120676</f>
        <v>947205.9099999999</v>
      </c>
    </row>
    <row r="38" spans="1:7" ht="15" customHeight="1">
      <c r="A38" s="214" t="s">
        <v>196</v>
      </c>
      <c r="B38" s="293">
        <v>827225.01</v>
      </c>
      <c r="C38" s="212">
        <f>B38+134123</f>
        <v>961348.01</v>
      </c>
      <c r="D38" s="213" t="s">
        <v>197</v>
      </c>
      <c r="E38" s="212">
        <v>829319.6000000001</v>
      </c>
      <c r="F38" s="212">
        <f>E38+118191</f>
        <v>947510.6000000001</v>
      </c>
      <c r="G38" s="211"/>
    </row>
    <row r="39" spans="1:7" ht="15" customHeight="1">
      <c r="A39" s="214" t="s">
        <v>198</v>
      </c>
      <c r="B39" s="293">
        <v>841132.45</v>
      </c>
      <c r="C39" s="212">
        <f>B39+132159</f>
        <v>973291.45</v>
      </c>
      <c r="D39" s="213" t="s">
        <v>199</v>
      </c>
      <c r="E39" s="212">
        <v>839761.3999999999</v>
      </c>
      <c r="F39" s="212">
        <f>E39+115639</f>
        <v>955400.3999999999</v>
      </c>
      <c r="G39" s="211"/>
    </row>
    <row r="40" spans="1:7" ht="15" customHeight="1">
      <c r="A40" s="214" t="s">
        <v>200</v>
      </c>
      <c r="B40" s="293">
        <v>837517.5900000001</v>
      </c>
      <c r="C40" s="212">
        <f>B40+128345</f>
        <v>965862.5900000001</v>
      </c>
      <c r="D40" s="213" t="s">
        <v>211</v>
      </c>
      <c r="E40" s="212">
        <v>853289.74</v>
      </c>
      <c r="F40" s="212">
        <f>E40+107740</f>
        <v>961029.74</v>
      </c>
      <c r="G40" s="211"/>
    </row>
    <row r="41" spans="1:6" s="207" customFormat="1" ht="15" customHeight="1">
      <c r="A41" s="209"/>
      <c r="B41" s="210"/>
      <c r="C41" s="210"/>
      <c r="D41" s="210"/>
      <c r="E41" s="209"/>
      <c r="F41" s="208"/>
    </row>
    <row r="42" spans="1:6" s="207" customFormat="1" ht="15" customHeight="1">
      <c r="A42" s="351" t="s">
        <v>158</v>
      </c>
      <c r="B42" s="351"/>
      <c r="C42" s="351"/>
      <c r="D42" s="351"/>
      <c r="E42" s="351"/>
      <c r="F42" s="351"/>
    </row>
    <row r="43" spans="1:6" s="207" customFormat="1" ht="15" customHeight="1">
      <c r="A43" s="351"/>
      <c r="B43" s="351"/>
      <c r="C43" s="351"/>
      <c r="D43" s="351"/>
      <c r="E43" s="351"/>
      <c r="F43" s="351"/>
    </row>
    <row r="44" spans="1:6" s="207" customFormat="1" ht="15" customHeight="1">
      <c r="A44" s="209"/>
      <c r="B44" s="210"/>
      <c r="C44" s="210"/>
      <c r="D44" s="210"/>
      <c r="E44" s="209"/>
      <c r="F44" s="208"/>
    </row>
    <row r="45" spans="1:6" s="207" customFormat="1" ht="15" customHeight="1">
      <c r="A45" s="209"/>
      <c r="B45" s="210"/>
      <c r="C45" s="210"/>
      <c r="D45" s="210"/>
      <c r="E45" s="209"/>
      <c r="F45" s="208"/>
    </row>
    <row r="46" spans="1:6" s="207" customFormat="1" ht="15" customHeight="1">
      <c r="A46" s="209"/>
      <c r="B46" s="210"/>
      <c r="C46" s="210"/>
      <c r="D46" s="210"/>
      <c r="E46" s="209"/>
      <c r="F46" s="208"/>
    </row>
    <row r="47" spans="1:6" s="207" customFormat="1" ht="15" customHeight="1">
      <c r="A47" s="209"/>
      <c r="B47" s="210"/>
      <c r="C47" s="210"/>
      <c r="D47" s="210"/>
      <c r="E47" s="209"/>
      <c r="F47" s="208"/>
    </row>
    <row r="48" spans="1:6" s="207" customFormat="1" ht="15" customHeight="1">
      <c r="A48" s="209"/>
      <c r="B48" s="210"/>
      <c r="C48" s="210"/>
      <c r="D48" s="210"/>
      <c r="E48" s="209"/>
      <c r="F48" s="208"/>
    </row>
    <row r="49" spans="1:6" s="207" customFormat="1" ht="15" customHeight="1">
      <c r="A49" s="209"/>
      <c r="B49" s="210"/>
      <c r="C49" s="210"/>
      <c r="D49" s="210"/>
      <c r="E49" s="209"/>
      <c r="F49" s="208"/>
    </row>
    <row r="50" spans="1:6" s="207" customFormat="1" ht="15" customHeight="1">
      <c r="A50" s="209"/>
      <c r="B50" s="210"/>
      <c r="C50" s="210"/>
      <c r="D50" s="210"/>
      <c r="E50" s="209"/>
      <c r="F50" s="208"/>
    </row>
    <row r="51" spans="1:6" s="207" customFormat="1" ht="15" customHeight="1">
      <c r="A51" s="209"/>
      <c r="B51" s="210"/>
      <c r="C51" s="210"/>
      <c r="D51" s="210"/>
      <c r="E51" s="209"/>
      <c r="F51" s="208"/>
    </row>
    <row r="52" spans="1:6" s="207" customFormat="1" ht="15" customHeight="1">
      <c r="A52" s="209"/>
      <c r="B52" s="210"/>
      <c r="C52" s="210"/>
      <c r="D52" s="210"/>
      <c r="E52" s="209"/>
      <c r="F52" s="208"/>
    </row>
    <row r="53" spans="1:6" s="207" customFormat="1" ht="15" customHeight="1">
      <c r="A53" s="209"/>
      <c r="B53" s="210"/>
      <c r="C53" s="210"/>
      <c r="D53" s="210"/>
      <c r="E53" s="209"/>
      <c r="F53" s="208"/>
    </row>
    <row r="54" spans="1:6" s="207" customFormat="1" ht="15" customHeight="1">
      <c r="A54" s="209"/>
      <c r="B54" s="210"/>
      <c r="C54" s="210"/>
      <c r="D54" s="210"/>
      <c r="E54" s="209"/>
      <c r="F54" s="208"/>
    </row>
    <row r="55" spans="1:6" s="207" customFormat="1" ht="15" customHeight="1">
      <c r="A55" s="209"/>
      <c r="B55" s="210"/>
      <c r="C55" s="210"/>
      <c r="D55" s="210"/>
      <c r="E55" s="209"/>
      <c r="F55" s="208"/>
    </row>
    <row r="56" spans="1:6" s="207" customFormat="1" ht="15" customHeight="1">
      <c r="A56" s="209"/>
      <c r="B56" s="210"/>
      <c r="C56" s="210"/>
      <c r="D56" s="210"/>
      <c r="E56" s="209"/>
      <c r="F56" s="208"/>
    </row>
    <row r="57" spans="1:6" s="207" customFormat="1" ht="15" customHeight="1">
      <c r="A57" s="209"/>
      <c r="B57" s="210"/>
      <c r="C57" s="210"/>
      <c r="D57" s="210"/>
      <c r="E57" s="209"/>
      <c r="F57" s="208"/>
    </row>
    <row r="58" spans="1:6" s="207" customFormat="1" ht="15" customHeight="1">
      <c r="A58" s="209"/>
      <c r="B58" s="210"/>
      <c r="C58" s="210"/>
      <c r="D58" s="210"/>
      <c r="E58" s="209"/>
      <c r="F58" s="208"/>
    </row>
  </sheetData>
  <sheetProtection/>
  <mergeCells count="4">
    <mergeCell ref="A42:F43"/>
    <mergeCell ref="A32:F34"/>
    <mergeCell ref="B35:B36"/>
    <mergeCell ref="E35:E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26" customWidth="1"/>
    <col min="2" max="4" width="16.7109375" style="225" customWidth="1"/>
    <col min="5" max="6" width="16.7109375" style="224" customWidth="1"/>
    <col min="7" max="16384" width="15.7109375" style="129" customWidth="1"/>
  </cols>
  <sheetData>
    <row r="1" spans="1:6" s="256" customFormat="1" ht="24.75" customHeight="1">
      <c r="A1" s="353" t="s">
        <v>0</v>
      </c>
      <c r="B1" s="353"/>
      <c r="C1" s="353"/>
      <c r="D1" s="353"/>
      <c r="E1" s="353"/>
      <c r="F1" s="353"/>
    </row>
    <row r="2" spans="1:6" s="255" customFormat="1" ht="15" customHeight="1">
      <c r="A2" s="227"/>
      <c r="B2" s="252"/>
      <c r="C2" s="252"/>
      <c r="D2" s="252"/>
      <c r="E2" s="252"/>
      <c r="F2" s="252"/>
    </row>
    <row r="3" spans="1:6" s="254" customFormat="1" ht="15" customHeight="1">
      <c r="A3" s="354" t="s">
        <v>171</v>
      </c>
      <c r="B3" s="354"/>
      <c r="C3" s="354"/>
      <c r="D3" s="354"/>
      <c r="E3" s="354"/>
      <c r="F3" s="354"/>
    </row>
    <row r="4" spans="1:6" s="254" customFormat="1" ht="15" customHeight="1">
      <c r="A4" s="354" t="s">
        <v>182</v>
      </c>
      <c r="B4" s="354"/>
      <c r="C4" s="354"/>
      <c r="D4" s="354"/>
      <c r="E4" s="354"/>
      <c r="F4" s="354"/>
    </row>
    <row r="5" spans="1:6" s="251" customFormat="1" ht="15" customHeight="1">
      <c r="A5" s="227"/>
      <c r="B5" s="253"/>
      <c r="C5" s="253"/>
      <c r="D5" s="253"/>
      <c r="E5" s="252"/>
      <c r="F5" s="252"/>
    </row>
    <row r="6" spans="2:6" ht="30" customHeight="1">
      <c r="B6" s="194" t="s">
        <v>1</v>
      </c>
      <c r="C6" s="194" t="s">
        <v>2</v>
      </c>
      <c r="D6" s="194" t="s">
        <v>3</v>
      </c>
      <c r="E6" s="194" t="s">
        <v>98</v>
      </c>
      <c r="F6" s="194" t="s">
        <v>4</v>
      </c>
    </row>
    <row r="7" spans="1:6" ht="15" customHeight="1">
      <c r="A7" s="242" t="s">
        <v>170</v>
      </c>
      <c r="B7" s="228"/>
      <c r="C7" s="228"/>
      <c r="D7" s="228"/>
      <c r="E7" s="228"/>
      <c r="F7" s="228"/>
    </row>
    <row r="8" spans="1:6" ht="15" customHeight="1">
      <c r="A8" s="242" t="s">
        <v>169</v>
      </c>
      <c r="B8" s="250"/>
      <c r="C8" s="250"/>
      <c r="D8" s="250"/>
      <c r="E8" s="250"/>
      <c r="F8" s="250"/>
    </row>
    <row r="9" spans="1:6" ht="15" customHeight="1">
      <c r="A9" s="237" t="s">
        <v>168</v>
      </c>
      <c r="B9" s="189">
        <f>'[3]Loss Expenses Paid QTD-15'!E21</f>
        <v>417378.89</v>
      </c>
      <c r="C9" s="189">
        <f>'[3]Loss Expenses Paid QTD-15'!E15</f>
        <v>312735.24</v>
      </c>
      <c r="D9" s="189">
        <f>'[3]Loss Expenses Paid QTD-15'!E9+'[1]4Q14 Trial Balance @ 1-29-15 '!$C$281</f>
        <v>5503.330000000001</v>
      </c>
      <c r="E9" s="127">
        <v>0</v>
      </c>
      <c r="F9" s="189">
        <f>SUM(B9:E9)</f>
        <v>735617.46</v>
      </c>
    </row>
    <row r="10" spans="1:6" ht="15" customHeight="1">
      <c r="A10" s="237" t="s">
        <v>150</v>
      </c>
      <c r="B10" s="239">
        <f>'[3]Loss Expenses Paid QTD-15'!E22</f>
        <v>50658.03</v>
      </c>
      <c r="C10" s="239">
        <f>'[3]Loss Expenses Paid QTD-15'!E16</f>
        <v>35062.47</v>
      </c>
      <c r="D10" s="239">
        <f>'[3]Loss Expenses Paid QTD-15'!E10+'[1]4Q14 Trial Balance @ 1-29-15 '!$C$282</f>
        <v>43650.32</v>
      </c>
      <c r="E10" s="127">
        <v>0</v>
      </c>
      <c r="F10" s="239">
        <f>SUM(B10:E10)-1</f>
        <v>129369.82</v>
      </c>
    </row>
    <row r="11" spans="1:6" ht="15" customHeight="1">
      <c r="A11" s="237" t="s">
        <v>149</v>
      </c>
      <c r="B11" s="127">
        <f>'[3]Loss Expenses Paid QTD-15'!E23</f>
        <v>0</v>
      </c>
      <c r="C11" s="290">
        <f>'[3]Loss Expenses Paid QTD-15'!E17</f>
        <v>0</v>
      </c>
      <c r="D11" s="127">
        <f>'[3]Loss Expenses Paid QTD-15'!E11</f>
        <v>0</v>
      </c>
      <c r="E11" s="127">
        <v>0</v>
      </c>
      <c r="F11" s="290">
        <f>SUM(B11:E11)</f>
        <v>0</v>
      </c>
    </row>
    <row r="12" spans="1:6" ht="15" customHeight="1" thickBot="1">
      <c r="A12" s="236" t="s">
        <v>148</v>
      </c>
      <c r="B12" s="90">
        <f>SUM(B9:B11)</f>
        <v>468036.92000000004</v>
      </c>
      <c r="C12" s="90">
        <f>SUM(C9:C11)-1</f>
        <v>347796.70999999996</v>
      </c>
      <c r="D12" s="90">
        <f>SUM(D9:D11)-1</f>
        <v>49152.65</v>
      </c>
      <c r="E12" s="186">
        <f>SUM(E9:E11)</f>
        <v>0</v>
      </c>
      <c r="F12" s="246">
        <f>SUM(F9:F11)</f>
        <v>864987.28</v>
      </c>
    </row>
    <row r="13" spans="1:6" ht="15" customHeight="1" thickTop="1">
      <c r="A13" s="242"/>
      <c r="B13" s="241"/>
      <c r="C13" s="241"/>
      <c r="D13" s="241"/>
      <c r="E13" s="172"/>
      <c r="F13" s="240"/>
    </row>
    <row r="14" spans="1:6" ht="15" customHeight="1">
      <c r="A14" s="242" t="s">
        <v>189</v>
      </c>
      <c r="B14" s="241"/>
      <c r="C14" s="241"/>
      <c r="D14" s="241"/>
      <c r="E14" s="172"/>
      <c r="F14" s="240"/>
    </row>
    <row r="15" spans="1:6" ht="15" customHeight="1">
      <c r="A15" s="237" t="s">
        <v>165</v>
      </c>
      <c r="B15" s="239">
        <f>'[3]Unpaid Loss Reserves-13'!B9</f>
        <v>787767.01</v>
      </c>
      <c r="C15" s="239">
        <f>'[3]Unpaid Loss Reserves-13'!C9</f>
        <v>86000.61</v>
      </c>
      <c r="D15" s="239">
        <f>'[3]Unpaid Loss Reserves-13'!D9</f>
        <v>37261.78</v>
      </c>
      <c r="E15" s="127">
        <v>0</v>
      </c>
      <c r="F15" s="238">
        <f>SUM(B15:E15)+1</f>
        <v>911030.4</v>
      </c>
    </row>
    <row r="16" spans="1:6" ht="15" customHeight="1">
      <c r="A16" s="237" t="s">
        <v>164</v>
      </c>
      <c r="B16" s="239">
        <f>'[3]Unpaid Loss Reserves-13'!B10</f>
        <v>104926.83</v>
      </c>
      <c r="C16" s="239">
        <f>'[3]Unpaid Loss Reserves-13'!C10</f>
        <v>70387.06</v>
      </c>
      <c r="D16" s="239">
        <f>'[3]Unpaid Loss Reserves-13'!D10</f>
        <v>68100</v>
      </c>
      <c r="E16" s="127">
        <v>0</v>
      </c>
      <c r="F16" s="238">
        <f>SUM(B16:E16)</f>
        <v>243413.89</v>
      </c>
    </row>
    <row r="17" spans="1:6" ht="15" customHeight="1">
      <c r="A17" s="237" t="s">
        <v>163</v>
      </c>
      <c r="B17" s="127">
        <f>'[3]Unpaid Loss Reserves-13'!B11</f>
        <v>0</v>
      </c>
      <c r="C17" s="290">
        <f>'[3]Unpaid Loss Reserves-13'!C11</f>
        <v>0</v>
      </c>
      <c r="D17" s="127">
        <f>'[3]Unpaid Loss Reserves-13'!D11</f>
        <v>0</v>
      </c>
      <c r="E17" s="127">
        <v>0</v>
      </c>
      <c r="F17" s="290">
        <f>SUM(B17:E17)</f>
        <v>0</v>
      </c>
    </row>
    <row r="18" spans="1:6" ht="15" customHeight="1" thickBot="1">
      <c r="A18" s="236" t="s">
        <v>148</v>
      </c>
      <c r="B18" s="90">
        <f>SUM(B15:B17)</f>
        <v>892693.84</v>
      </c>
      <c r="C18" s="90">
        <f>SUM(C15:C17)</f>
        <v>156387.66999999998</v>
      </c>
      <c r="D18" s="90">
        <f>SUM(D15:D17)</f>
        <v>105361.78</v>
      </c>
      <c r="E18" s="186">
        <f>SUM(E15:E17)</f>
        <v>0</v>
      </c>
      <c r="F18" s="246">
        <f>SUM(F15:F17)</f>
        <v>1154444.29</v>
      </c>
    </row>
    <row r="19" spans="1:6" ht="15" customHeight="1" thickTop="1">
      <c r="A19" s="242"/>
      <c r="B19" s="75"/>
      <c r="C19" s="75"/>
      <c r="D19" s="75"/>
      <c r="E19" s="249"/>
      <c r="F19" s="248"/>
    </row>
    <row r="20" spans="1:6" ht="15" customHeight="1">
      <c r="A20" s="242" t="s">
        <v>188</v>
      </c>
      <c r="B20" s="172"/>
      <c r="C20" s="172"/>
      <c r="D20" s="172"/>
      <c r="E20" s="172"/>
      <c r="F20" s="234"/>
    </row>
    <row r="21" spans="1:6" ht="15" customHeight="1">
      <c r="A21" s="237" t="s">
        <v>165</v>
      </c>
      <c r="B21" s="239">
        <f>'[3]Unpaid Loss Reserves-13'!B16</f>
        <v>566594.32</v>
      </c>
      <c r="C21" s="239">
        <f>'[3]Unpaid Loss Reserves-13'!C16</f>
        <v>38841.35</v>
      </c>
      <c r="D21" s="127">
        <f>'[3]Unpaid Loss Reserves-13'!D16</f>
        <v>0</v>
      </c>
      <c r="E21" s="127">
        <v>0</v>
      </c>
      <c r="F21" s="238">
        <f>SUM(B21:E21)-1</f>
        <v>605434.6699999999</v>
      </c>
    </row>
    <row r="22" spans="1:6" ht="15" customHeight="1">
      <c r="A22" s="237" t="s">
        <v>164</v>
      </c>
      <c r="B22" s="239">
        <f>'[3]Unpaid Loss Reserves-13'!B17</f>
        <v>75467.68</v>
      </c>
      <c r="C22" s="239">
        <f>'[3]Unpaid Loss Reserves-13'!C17</f>
        <v>31789.65</v>
      </c>
      <c r="D22" s="127">
        <f>'[3]Unpaid Loss Reserves-13'!D17</f>
        <v>0</v>
      </c>
      <c r="E22" s="127">
        <v>0</v>
      </c>
      <c r="F22" s="238">
        <f>SUM(B22:E22)+1</f>
        <v>107258.32999999999</v>
      </c>
    </row>
    <row r="23" spans="1:6" ht="15" customHeight="1">
      <c r="A23" s="237" t="s">
        <v>163</v>
      </c>
      <c r="B23" s="127">
        <f>'[3]Unpaid Loss Reserves-13'!B18</f>
        <v>0</v>
      </c>
      <c r="C23" s="290">
        <f>'[3]Unpaid Loss Reserves-13'!C18</f>
        <v>0</v>
      </c>
      <c r="D23" s="127">
        <f>'[3]Unpaid Loss Reserves-13'!D18</f>
        <v>0</v>
      </c>
      <c r="E23" s="127">
        <v>0</v>
      </c>
      <c r="F23" s="290">
        <f>SUM(B23:E23)</f>
        <v>0</v>
      </c>
    </row>
    <row r="24" spans="1:6" ht="15" customHeight="1" thickBot="1">
      <c r="A24" s="236" t="s">
        <v>148</v>
      </c>
      <c r="B24" s="90">
        <f>SUM(B21:B23)</f>
        <v>642062</v>
      </c>
      <c r="C24" s="90">
        <f>SUM(C21:C23)</f>
        <v>70631</v>
      </c>
      <c r="D24" s="186">
        <f>SUM(D21:D23)</f>
        <v>0</v>
      </c>
      <c r="E24" s="186">
        <f>SUM(E21:E23)</f>
        <v>0</v>
      </c>
      <c r="F24" s="246">
        <f>SUM(F21:F23)</f>
        <v>712692.9999999999</v>
      </c>
    </row>
    <row r="25" spans="1:6" ht="15" customHeight="1" thickTop="1">
      <c r="A25" s="242"/>
      <c r="B25" s="241"/>
      <c r="C25" s="241"/>
      <c r="D25" s="241"/>
      <c r="E25" s="172"/>
      <c r="F25" s="240"/>
    </row>
    <row r="26" spans="1:6" ht="15" customHeight="1">
      <c r="A26" s="242" t="s">
        <v>192</v>
      </c>
      <c r="B26" s="245"/>
      <c r="C26" s="245"/>
      <c r="D26" s="245"/>
      <c r="E26" s="172"/>
      <c r="F26" s="240"/>
    </row>
    <row r="27" spans="1:6" ht="15" customHeight="1">
      <c r="A27" s="242" t="s">
        <v>167</v>
      </c>
      <c r="B27" s="245"/>
      <c r="C27" s="245"/>
      <c r="D27" s="245"/>
      <c r="E27" s="172"/>
      <c r="F27" s="240"/>
    </row>
    <row r="28" spans="1:6" ht="15" customHeight="1">
      <c r="A28" s="237" t="s">
        <v>165</v>
      </c>
      <c r="B28" s="239">
        <v>831263.83</v>
      </c>
      <c r="C28" s="239">
        <v>496443.62</v>
      </c>
      <c r="D28" s="239">
        <v>82332.16</v>
      </c>
      <c r="E28" s="127">
        <v>0</v>
      </c>
      <c r="F28" s="238">
        <f>SUM(B28:E28)</f>
        <v>1410039.6099999999</v>
      </c>
    </row>
    <row r="29" spans="1:6" ht="15" customHeight="1">
      <c r="A29" s="237" t="s">
        <v>164</v>
      </c>
      <c r="B29" s="239">
        <v>96913.76999999999</v>
      </c>
      <c r="C29" s="239">
        <v>83796.9</v>
      </c>
      <c r="D29" s="239">
        <v>99917.19</v>
      </c>
      <c r="E29" s="127">
        <v>0</v>
      </c>
      <c r="F29" s="238">
        <f>SUM(B29:E29)</f>
        <v>280627.86</v>
      </c>
    </row>
    <row r="30" spans="1:6" ht="15" customHeight="1">
      <c r="A30" s="237" t="s">
        <v>163</v>
      </c>
      <c r="B30" s="127">
        <v>0</v>
      </c>
      <c r="C30" s="290">
        <v>0</v>
      </c>
      <c r="D30" s="127">
        <v>0</v>
      </c>
      <c r="E30" s="127">
        <v>0</v>
      </c>
      <c r="F30" s="290">
        <f>SUM(B30:E30)</f>
        <v>0</v>
      </c>
    </row>
    <row r="31" spans="1:6" ht="15" customHeight="1" thickBot="1">
      <c r="A31" s="236" t="s">
        <v>148</v>
      </c>
      <c r="B31" s="90">
        <f>SUM(B28:B30)</f>
        <v>928177.6</v>
      </c>
      <c r="C31" s="90">
        <f>SUM(C28:C30)</f>
        <v>580240.52</v>
      </c>
      <c r="D31" s="90">
        <f>SUM(D28:D30)</f>
        <v>182249.35</v>
      </c>
      <c r="E31" s="186">
        <f>SUM(E28:E30)</f>
        <v>0</v>
      </c>
      <c r="F31" s="246">
        <f>SUM(F28:F30)+1</f>
        <v>1690668.4699999997</v>
      </c>
    </row>
    <row r="32" spans="1:6" s="243" customFormat="1" ht="15" customHeight="1" thickTop="1">
      <c r="A32" s="242"/>
      <c r="B32" s="245"/>
      <c r="C32" s="245"/>
      <c r="D32" s="245"/>
      <c r="E32" s="245"/>
      <c r="F32" s="244"/>
    </row>
    <row r="33" spans="1:6" ht="15" customHeight="1">
      <c r="A33" s="242" t="s">
        <v>166</v>
      </c>
      <c r="B33" s="241"/>
      <c r="C33" s="241"/>
      <c r="D33" s="241"/>
      <c r="E33" s="172"/>
      <c r="F33" s="240"/>
    </row>
    <row r="34" spans="1:6" ht="15" customHeight="1">
      <c r="A34" s="237" t="s">
        <v>165</v>
      </c>
      <c r="B34" s="239">
        <f>B9+B15+B21-B28</f>
        <v>940476.3899999998</v>
      </c>
      <c r="C34" s="291">
        <f>C9+C15+C21-C28-1</f>
        <v>-58867.42000000004</v>
      </c>
      <c r="D34" s="291">
        <f>D9+D15+D21-D28</f>
        <v>-39567.05</v>
      </c>
      <c r="E34" s="127">
        <f>E9+E15+E21-E28</f>
        <v>0</v>
      </c>
      <c r="F34" s="238">
        <f>SUM(B34:E34)</f>
        <v>842041.9199999997</v>
      </c>
    </row>
    <row r="35" spans="1:6" ht="15" customHeight="1">
      <c r="A35" s="237" t="s">
        <v>164</v>
      </c>
      <c r="B35" s="239">
        <f aca="true" t="shared" si="0" ref="B35:E36">B10+B16+B22-B29</f>
        <v>134138.77</v>
      </c>
      <c r="C35" s="239">
        <f t="shared" si="0"/>
        <v>53442.28</v>
      </c>
      <c r="D35" s="239">
        <f t="shared" si="0"/>
        <v>11833.130000000005</v>
      </c>
      <c r="E35" s="127">
        <f t="shared" si="0"/>
        <v>0</v>
      </c>
      <c r="F35" s="238">
        <f>SUM(B35:E35)</f>
        <v>199414.18</v>
      </c>
    </row>
    <row r="36" spans="1:6" ht="15" customHeight="1">
      <c r="A36" s="237" t="s">
        <v>163</v>
      </c>
      <c r="B36" s="290">
        <f t="shared" si="0"/>
        <v>0</v>
      </c>
      <c r="C36" s="290">
        <f t="shared" si="0"/>
        <v>0</v>
      </c>
      <c r="D36" s="290">
        <f t="shared" si="0"/>
        <v>0</v>
      </c>
      <c r="E36" s="127">
        <f t="shared" si="0"/>
        <v>0</v>
      </c>
      <c r="F36" s="290">
        <f>SUM(B36:E36)</f>
        <v>0</v>
      </c>
    </row>
    <row r="37" spans="1:6" ht="15" customHeight="1" thickBot="1">
      <c r="A37" s="236" t="s">
        <v>148</v>
      </c>
      <c r="B37" s="235">
        <f>SUM(B34:B36)</f>
        <v>1074615.1599999997</v>
      </c>
      <c r="C37" s="235">
        <f>SUM(C34:C36)</f>
        <v>-5425.140000000043</v>
      </c>
      <c r="D37" s="235">
        <f>SUM(D34:D36)</f>
        <v>-27733.92</v>
      </c>
      <c r="E37" s="289">
        <f>SUM(E34:E36)</f>
        <v>0</v>
      </c>
      <c r="F37" s="235">
        <f>SUM(F34:F36)</f>
        <v>1041456.0999999996</v>
      </c>
    </row>
    <row r="38" spans="2:6" ht="15" customHeight="1" thickTop="1">
      <c r="B38" s="234"/>
      <c r="C38" s="234"/>
      <c r="D38" s="234"/>
      <c r="F38" s="230"/>
    </row>
    <row r="39" spans="1:6" s="229" customFormat="1" ht="15" customHeight="1">
      <c r="A39" s="233"/>
      <c r="B39" s="232"/>
      <c r="C39" s="232"/>
      <c r="D39" s="232"/>
      <c r="E39" s="231"/>
      <c r="F39" s="230"/>
    </row>
    <row r="40" spans="2:4" ht="15" customHeight="1">
      <c r="B40" s="228"/>
      <c r="C40" s="228"/>
      <c r="D40" s="228"/>
    </row>
    <row r="41" spans="2:4" ht="15" customHeight="1">
      <c r="B41" s="228"/>
      <c r="C41" s="228"/>
      <c r="D41" s="228"/>
    </row>
    <row r="42" spans="2:4" ht="15" customHeight="1">
      <c r="B42" s="228"/>
      <c r="C42" s="228"/>
      <c r="D42" s="228"/>
    </row>
    <row r="43" spans="1:4" ht="15" customHeight="1">
      <c r="A43" s="227"/>
      <c r="B43" s="228"/>
      <c r="C43" s="228"/>
      <c r="D43" s="228"/>
    </row>
    <row r="44" spans="1:4" ht="15" customHeight="1">
      <c r="A44" s="227"/>
      <c r="B44" s="228"/>
      <c r="C44" s="228"/>
      <c r="D44" s="228"/>
    </row>
    <row r="45" spans="1:4" ht="15" customHeight="1">
      <c r="A45" s="227"/>
      <c r="B45" s="228"/>
      <c r="C45" s="228"/>
      <c r="D45" s="228"/>
    </row>
    <row r="46" spans="1:4" ht="15" customHeight="1">
      <c r="A46" s="227"/>
      <c r="B46" s="228"/>
      <c r="C46" s="228"/>
      <c r="D46" s="228"/>
    </row>
    <row r="47" spans="1:4" ht="15" customHeight="1">
      <c r="A47" s="227"/>
      <c r="B47" s="228"/>
      <c r="C47" s="228"/>
      <c r="D47" s="228"/>
    </row>
    <row r="48" spans="1:4" ht="15" customHeight="1">
      <c r="A48" s="227"/>
      <c r="B48" s="228"/>
      <c r="C48" s="228"/>
      <c r="D48" s="228"/>
    </row>
    <row r="49" spans="1:4" s="129" customFormat="1" ht="15" customHeight="1">
      <c r="A49" s="227"/>
      <c r="B49" s="228"/>
      <c r="C49" s="228"/>
      <c r="D49" s="228"/>
    </row>
    <row r="50" spans="1:4" s="129" customFormat="1" ht="15" customHeight="1">
      <c r="A50" s="227"/>
      <c r="B50" s="228"/>
      <c r="C50" s="228"/>
      <c r="D50" s="228"/>
    </row>
    <row r="51" spans="1:4" s="129" customFormat="1" ht="15" customHeight="1">
      <c r="A51" s="227"/>
      <c r="B51" s="228"/>
      <c r="C51" s="228"/>
      <c r="D51" s="228"/>
    </row>
    <row r="52" spans="1:4" s="129" customFormat="1" ht="15" customHeight="1">
      <c r="A52" s="227"/>
      <c r="B52" s="228"/>
      <c r="C52" s="228"/>
      <c r="D52" s="228"/>
    </row>
    <row r="53" spans="1:4" s="129" customFormat="1" ht="15" customHeight="1">
      <c r="A53" s="227"/>
      <c r="B53" s="228"/>
      <c r="C53" s="228"/>
      <c r="D53" s="228"/>
    </row>
    <row r="54" spans="1:4" s="129" customFormat="1" ht="15" customHeight="1">
      <c r="A54" s="227"/>
      <c r="B54" s="228"/>
      <c r="C54" s="228"/>
      <c r="D54" s="228"/>
    </row>
    <row r="55" spans="1:4" s="129" customFormat="1" ht="15" customHeight="1">
      <c r="A55" s="227"/>
      <c r="B55" s="225"/>
      <c r="C55" s="225"/>
      <c r="D55" s="225"/>
    </row>
    <row r="56" spans="1:4" s="129" customFormat="1" ht="15" customHeight="1">
      <c r="A56" s="227"/>
      <c r="B56" s="225"/>
      <c r="C56" s="225"/>
      <c r="D56" s="225"/>
    </row>
    <row r="57" spans="1:4" s="129" customFormat="1" ht="15" customHeight="1">
      <c r="A57" s="227"/>
      <c r="B57" s="225"/>
      <c r="C57" s="225"/>
      <c r="D57" s="225"/>
    </row>
    <row r="58" spans="1:4" s="129" customFormat="1" ht="15" customHeight="1">
      <c r="A58" s="227"/>
      <c r="B58" s="225"/>
      <c r="C58" s="225"/>
      <c r="D58" s="225"/>
    </row>
    <row r="59" spans="1:4" s="129" customFormat="1" ht="15" customHeight="1">
      <c r="A59" s="227"/>
      <c r="B59" s="225"/>
      <c r="C59" s="225"/>
      <c r="D59" s="225"/>
    </row>
    <row r="60" spans="1:4" s="129" customFormat="1" ht="15" customHeight="1">
      <c r="A60" s="227"/>
      <c r="B60" s="225"/>
      <c r="C60" s="225"/>
      <c r="D60" s="225"/>
    </row>
    <row r="61" spans="1:4" s="129" customFormat="1" ht="15" customHeight="1">
      <c r="A61" s="227"/>
      <c r="B61" s="225"/>
      <c r="C61" s="225"/>
      <c r="D61" s="225"/>
    </row>
    <row r="62" spans="1:4" s="129" customFormat="1" ht="15" customHeight="1">
      <c r="A62" s="227"/>
      <c r="B62" s="225"/>
      <c r="C62" s="225"/>
      <c r="D62" s="225"/>
    </row>
    <row r="63" spans="1:4" s="129" customFormat="1" ht="15" customHeight="1">
      <c r="A63" s="227"/>
      <c r="B63" s="225"/>
      <c r="C63" s="225"/>
      <c r="D63" s="225"/>
    </row>
    <row r="64" spans="1:4" s="129" customFormat="1" ht="15" customHeight="1">
      <c r="A64" s="227"/>
      <c r="B64" s="225"/>
      <c r="C64" s="225"/>
      <c r="D64" s="225"/>
    </row>
    <row r="65" s="129" customFormat="1" ht="15" customHeight="1">
      <c r="A65" s="227"/>
    </row>
    <row r="66" s="129" customFormat="1" ht="15" customHeight="1">
      <c r="A66" s="227"/>
    </row>
    <row r="67" s="129" customFormat="1" ht="15" customHeight="1">
      <c r="A67" s="227"/>
    </row>
    <row r="68" s="129" customFormat="1" ht="15" customHeight="1">
      <c r="A68" s="227"/>
    </row>
    <row r="69" s="129" customFormat="1" ht="15" customHeight="1">
      <c r="A69" s="227"/>
    </row>
    <row r="70" s="129" customFormat="1" ht="15" customHeight="1">
      <c r="A70" s="227"/>
    </row>
    <row r="71" s="129" customFormat="1" ht="15" customHeight="1">
      <c r="A71" s="227"/>
    </row>
    <row r="72" s="129" customFormat="1" ht="15" customHeight="1">
      <c r="A72" s="227"/>
    </row>
    <row r="73" s="129" customFormat="1" ht="15" customHeight="1">
      <c r="A73" s="227"/>
    </row>
    <row r="74" s="129" customFormat="1" ht="15" customHeight="1">
      <c r="A74" s="227"/>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2015-02-13T14:59:23Z</cp:lastPrinted>
  <dcterms:created xsi:type="dcterms:W3CDTF">2014-09-30T20:15:19Z</dcterms:created>
  <dcterms:modified xsi:type="dcterms:W3CDTF">2015-02-13T14:59:38Z</dcterms:modified>
  <cp:category/>
  <cp:version/>
  <cp:contentType/>
  <cp:contentStatus/>
</cp:coreProperties>
</file>